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ssessment\2018-19\Year 6 Data\"/>
    </mc:Choice>
  </mc:AlternateContent>
  <bookViews>
    <workbookView xWindow="0" yWindow="0" windowWidth="20490" windowHeight="6960"/>
  </bookViews>
  <sheets>
    <sheet name="Data" sheetId="1" r:id="rId1"/>
    <sheet name="Overall Progress Chart" sheetId="4" r:id="rId2"/>
    <sheet name="Indivicual Child" sheetId="5" r:id="rId3"/>
    <sheet name="KS1Lookup" sheetId="2" r:id="rId4"/>
    <sheet name="KS2Lookup" sheetId="3" r:id="rId5"/>
  </sheets>
  <externalReferences>
    <externalReference r:id="rId6"/>
  </externalReferences>
  <definedNames>
    <definedName name="childrenNames">Data!$A$7:$A$69</definedName>
    <definedName name="KS1GroupSelect" localSheetId="2">[1]KS1Lookup!$G$5:$J$25</definedName>
    <definedName name="KS1GroupSelect">KS1Lookup!$H$4:$K$24</definedName>
    <definedName name="KS1MTable" localSheetId="2">[1]KS1Lookup!$D$6:$E$12</definedName>
    <definedName name="KS1MTable">KS1Lookup!$E$5:$F$11</definedName>
    <definedName name="KS1RWTable" localSheetId="2">[1]KS1Lookup!$A$6:$C$12</definedName>
    <definedName name="KS1RWTable">KS1Lookup!$B$5:$D$11</definedName>
    <definedName name="KS2Table" localSheetId="2">[1]KS2Lookup!$B$3:$F$23</definedName>
    <definedName name="KS2Table">KS2Lookup!$B$3:$F$23</definedName>
    <definedName name="KS2WConversion" localSheetId="2">[1]KS2Lookup!$K$3:$L$9</definedName>
    <definedName name="KS2WConversion">KS2Lookup!$I$3:$J$9</definedName>
    <definedName name="_xlnm.Print_Area" localSheetId="0">Data!$B$1:$Z$23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1" l="1"/>
  <c r="U7" i="1"/>
  <c r="V7" i="1"/>
  <c r="X7" i="1"/>
  <c r="Y7" i="1"/>
  <c r="Z7" i="1"/>
  <c r="AF7" i="1"/>
  <c r="T8" i="1"/>
  <c r="U8" i="1"/>
  <c r="V8" i="1"/>
  <c r="X8" i="1"/>
  <c r="Y8" i="1"/>
  <c r="Z8" i="1"/>
  <c r="AF8" i="1"/>
  <c r="T9" i="1"/>
  <c r="U9" i="1"/>
  <c r="V9" i="1"/>
  <c r="X9" i="1"/>
  <c r="Y9" i="1"/>
  <c r="Z9" i="1"/>
  <c r="AF9" i="1"/>
  <c r="T10" i="1"/>
  <c r="U10" i="1"/>
  <c r="V10" i="1"/>
  <c r="X10" i="1"/>
  <c r="Y10" i="1"/>
  <c r="Z10" i="1"/>
  <c r="T11" i="1"/>
  <c r="U11" i="1"/>
  <c r="V11" i="1"/>
  <c r="X11" i="1"/>
  <c r="Y11" i="1"/>
  <c r="Z11" i="1"/>
  <c r="AF11" i="1"/>
  <c r="T12" i="1"/>
  <c r="U12" i="1"/>
  <c r="V12" i="1"/>
  <c r="X12" i="1"/>
  <c r="Y12" i="1"/>
  <c r="Z12" i="1"/>
  <c r="AF12" i="1"/>
  <c r="T13" i="1"/>
  <c r="U13" i="1"/>
  <c r="V13" i="1"/>
  <c r="X13" i="1"/>
  <c r="Y13" i="1"/>
  <c r="Z13" i="1"/>
  <c r="AF13" i="1"/>
  <c r="T14" i="1"/>
  <c r="U14" i="1"/>
  <c r="V14" i="1"/>
  <c r="X14" i="1"/>
  <c r="Y14" i="1"/>
  <c r="Z14" i="1"/>
  <c r="AF14" i="1"/>
  <c r="T15" i="1"/>
  <c r="U15" i="1"/>
  <c r="V15" i="1"/>
  <c r="X15" i="1"/>
  <c r="Y15" i="1"/>
  <c r="Z15" i="1"/>
  <c r="AF15" i="1"/>
  <c r="T16" i="1"/>
  <c r="U16" i="1"/>
  <c r="V16" i="1"/>
  <c r="X16" i="1"/>
  <c r="Y16" i="1"/>
  <c r="Z16" i="1"/>
  <c r="AF16" i="1"/>
  <c r="T17" i="1"/>
  <c r="U17" i="1"/>
  <c r="V17" i="1"/>
  <c r="X17" i="1"/>
  <c r="Y17" i="1"/>
  <c r="Z17" i="1"/>
  <c r="AF17" i="1"/>
  <c r="T18" i="1"/>
  <c r="U18" i="1"/>
  <c r="V18" i="1"/>
  <c r="X18" i="1"/>
  <c r="Y18" i="1"/>
  <c r="Z18" i="1"/>
  <c r="AF18" i="1"/>
  <c r="T19" i="1"/>
  <c r="U19" i="1"/>
  <c r="V19" i="1"/>
  <c r="X19" i="1"/>
  <c r="Y19" i="1"/>
  <c r="Z19" i="1"/>
  <c r="AF19" i="1"/>
  <c r="T20" i="1"/>
  <c r="U20" i="1"/>
  <c r="V20" i="1"/>
  <c r="X20" i="1"/>
  <c r="Y20" i="1"/>
  <c r="Z20" i="1"/>
  <c r="AF20" i="1"/>
  <c r="T21" i="1"/>
  <c r="U21" i="1"/>
  <c r="V21" i="1"/>
  <c r="X21" i="1"/>
  <c r="Y21" i="1"/>
  <c r="Z21" i="1"/>
  <c r="J10" i="1"/>
  <c r="I10" i="1"/>
  <c r="H10" i="1"/>
  <c r="K10" i="1"/>
  <c r="L10" i="1"/>
  <c r="M10" i="1"/>
  <c r="H8" i="1"/>
  <c r="I8" i="1"/>
  <c r="K8" i="1"/>
  <c r="J8" i="1"/>
  <c r="L8" i="1"/>
  <c r="M8" i="1"/>
  <c r="AH8" i="1"/>
  <c r="H9" i="1"/>
  <c r="I9" i="1"/>
  <c r="K9" i="1"/>
  <c r="J9" i="1"/>
  <c r="L9" i="1"/>
  <c r="M9" i="1"/>
  <c r="AH9" i="1"/>
  <c r="H11" i="1"/>
  <c r="I11" i="1"/>
  <c r="K11" i="1"/>
  <c r="J11" i="1"/>
  <c r="L11" i="1"/>
  <c r="M11" i="1"/>
  <c r="AH11" i="1"/>
  <c r="H12" i="1"/>
  <c r="I12" i="1"/>
  <c r="K12" i="1"/>
  <c r="J12" i="1"/>
  <c r="L12" i="1"/>
  <c r="M12" i="1"/>
  <c r="AH12" i="1"/>
  <c r="H13" i="1"/>
  <c r="I13" i="1"/>
  <c r="K13" i="1"/>
  <c r="J13" i="1"/>
  <c r="L13" i="1"/>
  <c r="M13" i="1"/>
  <c r="AH13" i="1"/>
  <c r="H14" i="1"/>
  <c r="I14" i="1"/>
  <c r="K14" i="1"/>
  <c r="J14" i="1"/>
  <c r="L14" i="1"/>
  <c r="M14" i="1"/>
  <c r="AH14" i="1"/>
  <c r="H15" i="1"/>
  <c r="I15" i="1"/>
  <c r="K15" i="1"/>
  <c r="J15" i="1"/>
  <c r="L15" i="1"/>
  <c r="M15" i="1"/>
  <c r="AH15" i="1"/>
  <c r="H16" i="1"/>
  <c r="I16" i="1"/>
  <c r="K16" i="1"/>
  <c r="J16" i="1"/>
  <c r="L16" i="1"/>
  <c r="M16" i="1"/>
  <c r="AH16" i="1"/>
  <c r="H17" i="1"/>
  <c r="I17" i="1"/>
  <c r="K17" i="1"/>
  <c r="J17" i="1"/>
  <c r="L17" i="1"/>
  <c r="M17" i="1"/>
  <c r="AH17" i="1"/>
  <c r="H18" i="1"/>
  <c r="I18" i="1"/>
  <c r="K18" i="1"/>
  <c r="J18" i="1"/>
  <c r="L18" i="1"/>
  <c r="M18" i="1"/>
  <c r="AH18" i="1"/>
  <c r="H19" i="1"/>
  <c r="I19" i="1"/>
  <c r="K19" i="1"/>
  <c r="J19" i="1"/>
  <c r="L19" i="1"/>
  <c r="M19" i="1"/>
  <c r="AH19" i="1"/>
  <c r="H20" i="1"/>
  <c r="I20" i="1"/>
  <c r="K20" i="1"/>
  <c r="J20" i="1"/>
  <c r="L20" i="1"/>
  <c r="M20" i="1"/>
  <c r="AH20" i="1"/>
  <c r="H7" i="1"/>
  <c r="I7" i="1"/>
  <c r="K7" i="1"/>
  <c r="J7" i="1"/>
  <c r="L7" i="1"/>
  <c r="M7" i="1"/>
  <c r="AH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7" i="1"/>
  <c r="H21" i="1"/>
  <c r="I21" i="1"/>
  <c r="K21" i="1"/>
  <c r="J21" i="1"/>
  <c r="L21" i="1"/>
  <c r="M21" i="1"/>
  <c r="J4" i="5"/>
  <c r="I4" i="5"/>
  <c r="H4" i="5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" i="1"/>
  <c r="B7" i="5"/>
  <c r="H7" i="5"/>
  <c r="C7" i="5"/>
  <c r="I7" i="5"/>
  <c r="F7" i="5"/>
  <c r="J7" i="5"/>
  <c r="G7" i="5"/>
  <c r="E7" i="5"/>
  <c r="D7" i="5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K29" i="1"/>
  <c r="L29" i="1"/>
  <c r="M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K46" i="1"/>
  <c r="L46" i="1"/>
  <c r="M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K56" i="1"/>
  <c r="L56" i="1"/>
  <c r="M56" i="1"/>
  <c r="I56" i="1"/>
  <c r="J56" i="1"/>
  <c r="H57" i="1"/>
  <c r="K57" i="1"/>
  <c r="L57" i="1"/>
  <c r="M57" i="1"/>
  <c r="I57" i="1"/>
  <c r="J57" i="1"/>
  <c r="H58" i="1"/>
  <c r="K58" i="1"/>
  <c r="L58" i="1"/>
  <c r="M58" i="1"/>
  <c r="I58" i="1"/>
  <c r="J58" i="1"/>
  <c r="H59" i="1"/>
  <c r="K59" i="1"/>
  <c r="L59" i="1"/>
  <c r="M59" i="1"/>
  <c r="I59" i="1"/>
  <c r="J59" i="1"/>
  <c r="H60" i="1"/>
  <c r="K60" i="1"/>
  <c r="L60" i="1"/>
  <c r="M60" i="1"/>
  <c r="I60" i="1"/>
  <c r="J60" i="1"/>
  <c r="H61" i="1"/>
  <c r="K61" i="1"/>
  <c r="L61" i="1"/>
  <c r="M61" i="1"/>
  <c r="I61" i="1"/>
  <c r="J61" i="1"/>
  <c r="H62" i="1"/>
  <c r="K62" i="1"/>
  <c r="L62" i="1"/>
  <c r="M62" i="1"/>
  <c r="I62" i="1"/>
  <c r="J62" i="1"/>
  <c r="H63" i="1"/>
  <c r="K63" i="1"/>
  <c r="L63" i="1"/>
  <c r="M63" i="1"/>
  <c r="T63" i="1"/>
  <c r="I63" i="1"/>
  <c r="J63" i="1"/>
  <c r="H64" i="1"/>
  <c r="K64" i="1"/>
  <c r="L64" i="1"/>
  <c r="M64" i="1"/>
  <c r="U64" i="1"/>
  <c r="I64" i="1"/>
  <c r="J64" i="1"/>
  <c r="H65" i="1"/>
  <c r="K65" i="1"/>
  <c r="L65" i="1"/>
  <c r="M65" i="1"/>
  <c r="T65" i="1"/>
  <c r="I65" i="1"/>
  <c r="J65" i="1"/>
  <c r="H66" i="1"/>
  <c r="K66" i="1"/>
  <c r="L66" i="1"/>
  <c r="M66" i="1"/>
  <c r="I66" i="1"/>
  <c r="J66" i="1"/>
  <c r="H67" i="1"/>
  <c r="K67" i="1"/>
  <c r="L67" i="1"/>
  <c r="M67" i="1"/>
  <c r="T67" i="1"/>
  <c r="I67" i="1"/>
  <c r="J67" i="1"/>
  <c r="H68" i="1"/>
  <c r="K68" i="1"/>
  <c r="L68" i="1"/>
  <c r="M68" i="1"/>
  <c r="U68" i="1"/>
  <c r="I68" i="1"/>
  <c r="J68" i="1"/>
  <c r="H69" i="1"/>
  <c r="K69" i="1"/>
  <c r="L69" i="1"/>
  <c r="M69" i="1"/>
  <c r="T69" i="1"/>
  <c r="I69" i="1"/>
  <c r="J69" i="1"/>
  <c r="K55" i="1"/>
  <c r="K53" i="1"/>
  <c r="K51" i="1"/>
  <c r="K49" i="1"/>
  <c r="L49" i="1"/>
  <c r="M49" i="1"/>
  <c r="K47" i="1"/>
  <c r="K45" i="1"/>
  <c r="K43" i="1"/>
  <c r="K41" i="1"/>
  <c r="L41" i="1"/>
  <c r="M41" i="1"/>
  <c r="U41" i="1"/>
  <c r="K39" i="1"/>
  <c r="K37" i="1"/>
  <c r="K35" i="1"/>
  <c r="K33" i="1"/>
  <c r="L33" i="1"/>
  <c r="M33" i="1"/>
  <c r="U33" i="1"/>
  <c r="K31" i="1"/>
  <c r="K27" i="1"/>
  <c r="K25" i="1"/>
  <c r="K23" i="1"/>
  <c r="K54" i="1"/>
  <c r="L54" i="1"/>
  <c r="M54" i="1"/>
  <c r="K52" i="1"/>
  <c r="L52" i="1"/>
  <c r="M52" i="1"/>
  <c r="U52" i="1"/>
  <c r="K50" i="1"/>
  <c r="L50" i="1"/>
  <c r="M50" i="1"/>
  <c r="U50" i="1"/>
  <c r="K48" i="1"/>
  <c r="L48" i="1"/>
  <c r="M48" i="1"/>
  <c r="Y46" i="1"/>
  <c r="X46" i="1"/>
  <c r="K44" i="1"/>
  <c r="L44" i="1"/>
  <c r="M44" i="1"/>
  <c r="U44" i="1"/>
  <c r="K42" i="1"/>
  <c r="L42" i="1"/>
  <c r="M42" i="1"/>
  <c r="U42" i="1"/>
  <c r="K40" i="1"/>
  <c r="L40" i="1"/>
  <c r="M40" i="1"/>
  <c r="U40" i="1"/>
  <c r="K38" i="1"/>
  <c r="L38" i="1"/>
  <c r="M38" i="1"/>
  <c r="U38" i="1"/>
  <c r="K36" i="1"/>
  <c r="L36" i="1"/>
  <c r="M36" i="1"/>
  <c r="U36" i="1"/>
  <c r="K34" i="1"/>
  <c r="L34" i="1"/>
  <c r="M34" i="1"/>
  <c r="U34" i="1"/>
  <c r="K32" i="1"/>
  <c r="L32" i="1"/>
  <c r="M32" i="1"/>
  <c r="U32" i="1"/>
  <c r="K30" i="1"/>
  <c r="L30" i="1"/>
  <c r="M30" i="1"/>
  <c r="U30" i="1"/>
  <c r="K28" i="1"/>
  <c r="L28" i="1"/>
  <c r="M28" i="1"/>
  <c r="U28" i="1"/>
  <c r="K26" i="1"/>
  <c r="L26" i="1"/>
  <c r="M26" i="1"/>
  <c r="U26" i="1"/>
  <c r="K24" i="1"/>
  <c r="L24" i="1"/>
  <c r="M24" i="1"/>
  <c r="U24" i="1"/>
  <c r="K22" i="1"/>
  <c r="L22" i="1"/>
  <c r="M22" i="1"/>
  <c r="U22" i="1"/>
  <c r="V46" i="1"/>
  <c r="L55" i="1"/>
  <c r="M55" i="1"/>
  <c r="U55" i="1"/>
  <c r="L53" i="1"/>
  <c r="M53" i="1"/>
  <c r="U53" i="1"/>
  <c r="L51" i="1"/>
  <c r="M51" i="1"/>
  <c r="U51" i="1"/>
  <c r="L47" i="1"/>
  <c r="M47" i="1"/>
  <c r="U47" i="1"/>
  <c r="L45" i="1"/>
  <c r="M45" i="1"/>
  <c r="U45" i="1"/>
  <c r="L43" i="1"/>
  <c r="M43" i="1"/>
  <c r="U43" i="1"/>
  <c r="L39" i="1"/>
  <c r="M39" i="1"/>
  <c r="U39" i="1"/>
  <c r="L37" i="1"/>
  <c r="M37" i="1"/>
  <c r="U37" i="1"/>
  <c r="L35" i="1"/>
  <c r="M35" i="1"/>
  <c r="U35" i="1"/>
  <c r="L31" i="1"/>
  <c r="M31" i="1"/>
  <c r="U31" i="1"/>
  <c r="Y29" i="1"/>
  <c r="Z29" i="1"/>
  <c r="L27" i="1"/>
  <c r="M27" i="1"/>
  <c r="U27" i="1"/>
  <c r="L25" i="1"/>
  <c r="M25" i="1"/>
  <c r="U25" i="1"/>
  <c r="L23" i="1"/>
  <c r="M23" i="1"/>
  <c r="U23" i="1"/>
  <c r="T46" i="1"/>
  <c r="U29" i="1"/>
  <c r="V69" i="1"/>
  <c r="V65" i="1"/>
  <c r="Z46" i="1"/>
  <c r="U54" i="1"/>
  <c r="T51" i="1"/>
  <c r="X51" i="1"/>
  <c r="U48" i="1"/>
  <c r="U46" i="1"/>
  <c r="T43" i="1"/>
  <c r="X43" i="1"/>
  <c r="T35" i="1"/>
  <c r="X35" i="1"/>
  <c r="T31" i="1"/>
  <c r="X31" i="1"/>
  <c r="V29" i="1"/>
  <c r="T29" i="1"/>
  <c r="V25" i="1"/>
  <c r="Z25" i="1"/>
  <c r="X29" i="1"/>
  <c r="X67" i="1"/>
  <c r="Z67" i="1"/>
  <c r="U67" i="1"/>
  <c r="Y67" i="1"/>
  <c r="Y66" i="1"/>
  <c r="T66" i="1"/>
  <c r="V66" i="1"/>
  <c r="X66" i="1"/>
  <c r="Z66" i="1"/>
  <c r="X63" i="1"/>
  <c r="Z63" i="1"/>
  <c r="U63" i="1"/>
  <c r="Y63" i="1"/>
  <c r="Y62" i="1"/>
  <c r="T62" i="1"/>
  <c r="V62" i="1"/>
  <c r="X62" i="1"/>
  <c r="Z62" i="1"/>
  <c r="X59" i="1"/>
  <c r="Z59" i="1"/>
  <c r="U59" i="1"/>
  <c r="Y59" i="1"/>
  <c r="T59" i="1"/>
  <c r="V59" i="1"/>
  <c r="Y58" i="1"/>
  <c r="T58" i="1"/>
  <c r="V58" i="1"/>
  <c r="X58" i="1"/>
  <c r="Z58" i="1"/>
  <c r="U58" i="1"/>
  <c r="V67" i="1"/>
  <c r="U66" i="1"/>
  <c r="V63" i="1"/>
  <c r="U62" i="1"/>
  <c r="X69" i="1"/>
  <c r="Z69" i="1"/>
  <c r="U69" i="1"/>
  <c r="Y69" i="1"/>
  <c r="Y68" i="1"/>
  <c r="T68" i="1"/>
  <c r="V68" i="1"/>
  <c r="X68" i="1"/>
  <c r="Z68" i="1"/>
  <c r="X65" i="1"/>
  <c r="Z65" i="1"/>
  <c r="U65" i="1"/>
  <c r="Y65" i="1"/>
  <c r="Y64" i="1"/>
  <c r="T64" i="1"/>
  <c r="V64" i="1"/>
  <c r="X64" i="1"/>
  <c r="Z64" i="1"/>
  <c r="X61" i="1"/>
  <c r="Z61" i="1"/>
  <c r="U61" i="1"/>
  <c r="Y61" i="1"/>
  <c r="T61" i="1"/>
  <c r="V61" i="1"/>
  <c r="Y60" i="1"/>
  <c r="T60" i="1"/>
  <c r="V60" i="1"/>
  <c r="X60" i="1"/>
  <c r="Z60" i="1"/>
  <c r="U60" i="1"/>
  <c r="X57" i="1"/>
  <c r="Z57" i="1"/>
  <c r="U57" i="1"/>
  <c r="Y57" i="1"/>
  <c r="T57" i="1"/>
  <c r="V57" i="1"/>
  <c r="U49" i="1"/>
  <c r="T49" i="1"/>
  <c r="X49" i="1"/>
  <c r="T39" i="1"/>
  <c r="X39" i="1"/>
  <c r="V23" i="1"/>
  <c r="Z23" i="1"/>
  <c r="V27" i="1"/>
  <c r="Z27" i="1"/>
  <c r="T33" i="1"/>
  <c r="X33" i="1"/>
  <c r="T37" i="1"/>
  <c r="X37" i="1"/>
  <c r="T41" i="1"/>
  <c r="X41" i="1"/>
  <c r="T45" i="1"/>
  <c r="X45" i="1"/>
  <c r="T53" i="1"/>
  <c r="X53" i="1"/>
  <c r="T23" i="1"/>
  <c r="X23" i="1"/>
  <c r="T27" i="1"/>
  <c r="X27" i="1"/>
  <c r="V33" i="1"/>
  <c r="Z33" i="1"/>
  <c r="V37" i="1"/>
  <c r="Z37" i="1"/>
  <c r="V41" i="1"/>
  <c r="Z41" i="1"/>
  <c r="V45" i="1"/>
  <c r="Z45" i="1"/>
  <c r="V49" i="1"/>
  <c r="Z49" i="1"/>
  <c r="V53" i="1"/>
  <c r="Z53" i="1"/>
  <c r="T47" i="1"/>
  <c r="X47" i="1"/>
  <c r="T55" i="1"/>
  <c r="X55" i="1"/>
  <c r="Z51" i="1"/>
  <c r="T25" i="1"/>
  <c r="X25" i="1"/>
  <c r="V31" i="1"/>
  <c r="Z31" i="1"/>
  <c r="V35" i="1"/>
  <c r="Z35" i="1"/>
  <c r="V39" i="1"/>
  <c r="Z39" i="1"/>
  <c r="V43" i="1"/>
  <c r="Z43" i="1"/>
  <c r="V47" i="1"/>
  <c r="Z47" i="1"/>
  <c r="V51" i="1"/>
  <c r="V55" i="1"/>
  <c r="Z55" i="1"/>
  <c r="T22" i="1"/>
  <c r="X22" i="1"/>
  <c r="V22" i="1"/>
  <c r="Z22" i="1"/>
  <c r="T26" i="1"/>
  <c r="X26" i="1"/>
  <c r="V26" i="1"/>
  <c r="Z26" i="1"/>
  <c r="T30" i="1"/>
  <c r="X30" i="1"/>
  <c r="V30" i="1"/>
  <c r="Z30" i="1"/>
  <c r="T34" i="1"/>
  <c r="X34" i="1"/>
  <c r="V34" i="1"/>
  <c r="Z34" i="1"/>
  <c r="T38" i="1"/>
  <c r="X38" i="1"/>
  <c r="V38" i="1"/>
  <c r="Z38" i="1"/>
  <c r="T42" i="1"/>
  <c r="X42" i="1"/>
  <c r="V42" i="1"/>
  <c r="Z42" i="1"/>
  <c r="V48" i="1"/>
  <c r="Z48" i="1"/>
  <c r="T48" i="1"/>
  <c r="X48" i="1"/>
  <c r="V52" i="1"/>
  <c r="Z52" i="1"/>
  <c r="T52" i="1"/>
  <c r="X52" i="1"/>
  <c r="V24" i="1"/>
  <c r="Z24" i="1"/>
  <c r="T24" i="1"/>
  <c r="X24" i="1"/>
  <c r="V28" i="1"/>
  <c r="Z28" i="1"/>
  <c r="T28" i="1"/>
  <c r="X28" i="1"/>
  <c r="V32" i="1"/>
  <c r="Z32" i="1"/>
  <c r="T32" i="1"/>
  <c r="X32" i="1"/>
  <c r="V36" i="1"/>
  <c r="Z36" i="1"/>
  <c r="T36" i="1"/>
  <c r="X36" i="1"/>
  <c r="V40" i="1"/>
  <c r="Z40" i="1"/>
  <c r="T40" i="1"/>
  <c r="X40" i="1"/>
  <c r="V44" i="1"/>
  <c r="Z44" i="1"/>
  <c r="T44" i="1"/>
  <c r="X44" i="1"/>
  <c r="T50" i="1"/>
  <c r="X50" i="1"/>
  <c r="V50" i="1"/>
  <c r="Z50" i="1"/>
  <c r="T54" i="1"/>
  <c r="X54" i="1"/>
  <c r="V54" i="1"/>
  <c r="Z54" i="1"/>
  <c r="Y22" i="1"/>
  <c r="Y23" i="1"/>
  <c r="Y24" i="1"/>
  <c r="Y25" i="1"/>
  <c r="Y26" i="1"/>
  <c r="Y27" i="1"/>
  <c r="Y28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7" i="1"/>
  <c r="Y48" i="1"/>
  <c r="Y49" i="1"/>
  <c r="Y50" i="1"/>
  <c r="Y51" i="1"/>
  <c r="Y52" i="1"/>
  <c r="Y53" i="1"/>
  <c r="Y54" i="1"/>
  <c r="Y55" i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Z5" i="1"/>
  <c r="Y56" i="1"/>
  <c r="U56" i="1"/>
  <c r="X56" i="1"/>
  <c r="Z56" i="1"/>
  <c r="T56" i="1"/>
  <c r="V56" i="1"/>
  <c r="Z4" i="1"/>
  <c r="Y4" i="1"/>
  <c r="X4" i="1"/>
</calcChain>
</file>

<file path=xl/sharedStrings.xml><?xml version="1.0" encoding="utf-8"?>
<sst xmlns="http://schemas.openxmlformats.org/spreadsheetml/2006/main" count="169" uniqueCount="83">
  <si>
    <t>Surname</t>
  </si>
  <si>
    <t>Forename</t>
  </si>
  <si>
    <t>W</t>
  </si>
  <si>
    <t>KS1 Reading</t>
  </si>
  <si>
    <t>KS1 Writing</t>
  </si>
  <si>
    <t>KS1 Maths</t>
  </si>
  <si>
    <t>Writing</t>
  </si>
  <si>
    <t>Maths</t>
  </si>
  <si>
    <t>Reading</t>
  </si>
  <si>
    <t>Convert levels to fine points</t>
  </si>
  <si>
    <t>Lookup R</t>
  </si>
  <si>
    <t>Lookup W</t>
  </si>
  <si>
    <t>Lookup M</t>
  </si>
  <si>
    <t>Grp no</t>
  </si>
  <si>
    <t>Lower</t>
  </si>
  <si>
    <t>Upper</t>
  </si>
  <si>
    <t xml:space="preserve">Grp </t>
  </si>
  <si>
    <t>Prior Attainment Group (PAG)</t>
  </si>
  <si>
    <t>KS1 average points score</t>
  </si>
  <si>
    <t>Average KS2 Reading Score for PAG</t>
  </si>
  <si>
    <t>Average KS2 Writing Score for PAG</t>
  </si>
  <si>
    <t>Average KS2 Maths Score for PAG</t>
  </si>
  <si>
    <t>&gt;0 to &lt;2.5</t>
  </si>
  <si>
    <t xml:space="preserve">&gt;=2.5 to &lt;2.75 </t>
  </si>
  <si>
    <t>&gt;=2.75 to &lt;3</t>
  </si>
  <si>
    <t>&gt;=3 to &lt;6</t>
  </si>
  <si>
    <t>&gt;=6 to &lt;9</t>
  </si>
  <si>
    <t>&gt;=9 to &lt;10</t>
  </si>
  <si>
    <t>&gt;=10 to &lt;12</t>
  </si>
  <si>
    <t>&gt;=12 to &lt;13</t>
  </si>
  <si>
    <t>&gt;=13 to &lt;14</t>
  </si>
  <si>
    <t>&gt;=14 to &lt;14.5</t>
  </si>
  <si>
    <t>&gt;=14.5 to &lt;15</t>
  </si>
  <si>
    <t>&gt;=15 to &lt;15.5</t>
  </si>
  <si>
    <t>&gt;=15.5 to &lt;16</t>
  </si>
  <si>
    <t>&gt;=16 to &lt;16.5</t>
  </si>
  <si>
    <t>&gt;=16.5 to &lt;17</t>
  </si>
  <si>
    <t>&gt;=17 to &lt;18</t>
  </si>
  <si>
    <t>&gt;=18 to &lt;19</t>
  </si>
  <si>
    <t>&gt;=19 to &lt;20</t>
  </si>
  <si>
    <t>&gt;=20 to &lt;21</t>
  </si>
  <si>
    <t>&gt;=21 to &lt;21.5</t>
  </si>
  <si>
    <t>&gt;= 21.5</t>
  </si>
  <si>
    <t>KS1 Reading Point Score</t>
  </si>
  <si>
    <t>KS1 Writing Point Score</t>
  </si>
  <si>
    <t>KS1 Maths Point Score</t>
  </si>
  <si>
    <t>Level 2A</t>
  </si>
  <si>
    <t>Level 2B</t>
  </si>
  <si>
    <t>Level 2C</t>
  </si>
  <si>
    <t>Level 1</t>
  </si>
  <si>
    <t>Level 3</t>
  </si>
  <si>
    <t>Level 4</t>
  </si>
  <si>
    <t>KS1 RW Points</t>
  </si>
  <si>
    <t>KS1 RWM Point Score</t>
  </si>
  <si>
    <t>Reading Progress measure</t>
  </si>
  <si>
    <t>Maths Progress measure</t>
  </si>
  <si>
    <t>Writing Progress measure</t>
  </si>
  <si>
    <t>KS2 Reading Scaled Score</t>
  </si>
  <si>
    <t>KS2 Writing TA</t>
  </si>
  <si>
    <t>KS2 Maths Scaled Score</t>
  </si>
  <si>
    <t>EXS</t>
  </si>
  <si>
    <t>PKG</t>
  </si>
  <si>
    <t>GDS</t>
  </si>
  <si>
    <t>WTS</t>
  </si>
  <si>
    <t>D</t>
  </si>
  <si>
    <t>KS1 Group (PAG)</t>
  </si>
  <si>
    <t>Writing Conversion</t>
  </si>
  <si>
    <t>PKF</t>
  </si>
  <si>
    <t>PKE</t>
  </si>
  <si>
    <t>Key Stage 1 to Key Stage 2 Progress Measure</t>
  </si>
  <si>
    <t>National</t>
  </si>
  <si>
    <t>School</t>
  </si>
  <si>
    <t>Number included in calculation</t>
  </si>
  <si>
    <t>KS1 PAG Group Selection</t>
  </si>
  <si>
    <t>Delete PAG number to remove from progress calculation</t>
  </si>
  <si>
    <t>Name</t>
  </si>
  <si>
    <t>Select student</t>
  </si>
  <si>
    <t>Child A</t>
  </si>
  <si>
    <t>Progress Measure</t>
  </si>
  <si>
    <t>Reading Progress 2017</t>
  </si>
  <si>
    <t>Maths Progress 2017</t>
  </si>
  <si>
    <t>Change in reading progress</t>
  </si>
  <si>
    <t>Change in maths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</si>
</sst>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Calibri"/>
      <family val="2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2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3" borderId="2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ill="1" applyBorder="1"/>
    <xf numFmtId="0" fontId="0" fillId="33" borderId="11" xfId="0" applyFill="1" applyBorder="1"/>
    <xf numFmtId="0" fontId="0" fillId="33" borderId="25" xfId="0" applyFill="1" applyBorder="1"/>
    <xf numFmtId="0" fontId="21" fillId="33" borderId="2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20" xfId="0" applyFill="1" applyBorder="1"/>
    <xf numFmtId="0" fontId="16" fillId="33" borderId="16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/>
    <xf numFmtId="0" fontId="0" fillId="34" borderId="10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21" xfId="0" applyFill="1" applyBorder="1"/>
    <xf numFmtId="0" fontId="22" fillId="0" borderId="0" xfId="0" applyFont="1" applyAlignment="1">
      <alignment horizontal="center"/>
    </xf>
    <xf numFmtId="164" fontId="0" fillId="0" borderId="10" xfId="0" applyNumberFormat="1" applyBorder="1"/>
    <xf numFmtId="164" fontId="0" fillId="0" borderId="18" xfId="0" applyNumberFormat="1" applyBorder="1"/>
    <xf numFmtId="0" fontId="16" fillId="33" borderId="19" xfId="0" applyFont="1" applyFill="1" applyBorder="1"/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/>
    <xf numFmtId="49" fontId="16" fillId="33" borderId="19" xfId="0" applyNumberFormat="1" applyFont="1" applyFill="1" applyBorder="1"/>
    <xf numFmtId="0" fontId="19" fillId="0" borderId="10" xfId="0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33" borderId="16" xfId="0" applyFont="1" applyFill="1" applyBorder="1"/>
    <xf numFmtId="0" fontId="19" fillId="0" borderId="21" xfId="0" applyFont="1" applyFill="1" applyBorder="1" applyAlignment="1">
      <alignment horizontal="center"/>
    </xf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9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0" xfId="0" applyFont="1" applyFill="1" applyBorder="1"/>
    <xf numFmtId="0" fontId="18" fillId="33" borderId="20" xfId="0" applyFont="1" applyFill="1" applyBorder="1"/>
    <xf numFmtId="0" fontId="0" fillId="0" borderId="21" xfId="0" applyBorder="1" applyProtection="1"/>
    <xf numFmtId="0" fontId="0" fillId="33" borderId="16" xfId="0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33" borderId="19" xfId="0" applyFill="1" applyBorder="1" applyProtection="1">
      <protection locked="0"/>
    </xf>
    <xf numFmtId="0" fontId="0" fillId="33" borderId="21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/>
    <xf numFmtId="0" fontId="0" fillId="0" borderId="42" xfId="0" applyBorder="1" applyAlignment="1" applyProtection="1">
      <protection locked="0"/>
    </xf>
    <xf numFmtId="0" fontId="16" fillId="33" borderId="42" xfId="0" applyFont="1" applyFill="1" applyBorder="1"/>
    <xf numFmtId="0" fontId="0" fillId="33" borderId="14" xfId="0" applyFill="1" applyBorder="1"/>
    <xf numFmtId="0" fontId="17" fillId="0" borderId="0" xfId="0" applyFont="1"/>
    <xf numFmtId="0" fontId="24" fillId="0" borderId="0" xfId="0" applyFont="1" applyProtection="1"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0" borderId="44" xfId="0" applyFill="1" applyBorder="1"/>
    <xf numFmtId="0" fontId="0" fillId="0" borderId="0" xfId="0" applyFill="1" applyBorder="1"/>
    <xf numFmtId="0" fontId="0" fillId="0" borderId="45" xfId="0" applyFill="1" applyBorder="1"/>
    <xf numFmtId="0" fontId="16" fillId="33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/>
    </xf>
    <xf numFmtId="0" fontId="18" fillId="33" borderId="4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compare</a:t>
            </a:r>
            <a:r>
              <a:rPr lang="en-US" baseline="0"/>
              <a:t> to National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Data!$V$3:$W$3</c:f>
              <c:strCache>
                <c:ptCount val="2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08-447B-89EE-08E4FF2E0D0F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08-447B-89EE-08E4FF2E0D0F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208-447B-89EE-08E4FF2E0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Data!$X$2:$Z$2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f>Data!$X$3:$Z$3</c:f>
              <c:numCache>
                <c:formatCode>General</c:formatCode>
                <c:ptCount val="3"/>
                <c:pt idx="0">
                  <c:v>-5</c:v>
                </c:pt>
                <c:pt idx="1">
                  <c:v>-5</c:v>
                </c:pt>
                <c:pt idx="2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8-447B-89EE-08E4FF2E0D0F}"/>
            </c:ext>
          </c:extLst>
        </c:ser>
        <c:ser>
          <c:idx val="1"/>
          <c:order val="1"/>
          <c:tx>
            <c:strRef>
              <c:f>Data!$V$4:$W$4</c:f>
              <c:strCache>
                <c:ptCount val="2"/>
                <c:pt idx="0">
                  <c:v>School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Data!$X$2:$Z$2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f>Data!$X$4:$Z$4</c:f>
              <c:numCache>
                <c:formatCode>0.0</c:formatCode>
                <c:ptCount val="3"/>
                <c:pt idx="0">
                  <c:v>0.51714285714285713</c:v>
                </c:pt>
                <c:pt idx="1">
                  <c:v>-1.1978571428571432</c:v>
                </c:pt>
                <c:pt idx="2">
                  <c:v>-3.274285714285714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8-447B-89EE-08E4FF2E0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650320"/>
        <c:axId val="354651344"/>
      </c:barChart>
      <c:catAx>
        <c:axId val="35165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651344"/>
        <c:crosses val="autoZero"/>
        <c:auto val="1"/>
        <c:lblAlgn val="ctr"/>
        <c:lblOffset val="100"/>
        <c:noMultiLvlLbl val="0"/>
      </c:catAx>
      <c:valAx>
        <c:axId val="35465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5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Progress Compared to National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'Indivicual Child'!$G$4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'Indivicual Child'!$H$3:$J$3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f>'Indivicual Child'!$H$4:$J$4</c:f>
              <c:numCache>
                <c:formatCode>General</c:formatCode>
                <c:ptCount val="3"/>
                <c:pt idx="0">
                  <c:v>-5</c:v>
                </c:pt>
                <c:pt idx="1">
                  <c:v>-5</c:v>
                </c:pt>
                <c:pt idx="2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A-451E-A054-6992060A6C3D}"/>
            </c:ext>
          </c:extLst>
        </c:ser>
        <c:ser>
          <c:idx val="0"/>
          <c:order val="1"/>
          <c:tx>
            <c:strRef>
              <c:f>'Indivicual Child'!$B$7</c:f>
              <c:strCache>
                <c:ptCount val="1"/>
                <c:pt idx="0">
                  <c:v>Child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'Indivicual Child'!$H$3:$J$3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f>'Indivicual Child'!$H$7:$J$7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A-451E-A054-6992060A6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309296"/>
        <c:axId val="418310280"/>
      </c:barChart>
      <c:catAx>
        <c:axId val="41830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10280"/>
        <c:crosses val="autoZero"/>
        <c:auto val="1"/>
        <c:lblAlgn val="ctr"/>
        <c:lblOffset val="100"/>
        <c:noMultiLvlLbl val="0"/>
      </c:catAx>
      <c:valAx>
        <c:axId val="41831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0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226219</xdr:colOff>
      <xdr:row>2</xdr:row>
      <xdr:rowOff>16235</xdr:rowOff>
    </xdr:from>
    <xdr:to>
      <xdr:col>12</xdr:col>
      <xdr:colOff>440531</xdr:colOff>
      <xdr:row>4</xdr:row>
      <xdr:rowOff>68190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B6E7125-5EF8-4B3F-8615-CF145931B45F}"/>
            </a:ext>
          </a:extLst>
        </xdr:cNvPr>
        <xdr:cNvSpPr/>
      </xdr:nvSpPr>
      <xdr:spPr>
        <a:xfrm>
          <a:off x="7310438" y="480579"/>
          <a:ext cx="214312" cy="43295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458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1CF40-F073-44B6-9E12-BD54FB1D17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</xdr:row>
      <xdr:rowOff>9525</xdr:rowOff>
    </xdr:from>
    <xdr:to>
      <xdr:col>19</xdr:col>
      <xdr:colOff>552450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mary\Assessment\e-Act\KS1%20to%20KS2%20Progress%20mea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S1Lookup"/>
      <sheetName val="KS2Lookup"/>
    </sheetNames>
    <sheetDataSet>
      <sheetData sheetId="0"/>
      <sheetData sheetId="1">
        <row r="5">
          <cell r="G5">
            <v>0.25</v>
          </cell>
          <cell r="H5">
            <v>1</v>
          </cell>
          <cell r="I5">
            <v>2.5</v>
          </cell>
          <cell r="J5" t="str">
            <v>Grp 1: &gt;= 0.25 to &lt; 2.5</v>
          </cell>
        </row>
        <row r="6">
          <cell r="A6" t="str">
            <v>Level 1</v>
          </cell>
          <cell r="B6" t="str">
            <v>Level 1</v>
          </cell>
          <cell r="C6">
            <v>9</v>
          </cell>
          <cell r="D6" t="str">
            <v>Level 1</v>
          </cell>
          <cell r="E6">
            <v>9</v>
          </cell>
          <cell r="G6">
            <v>2.5</v>
          </cell>
          <cell r="H6">
            <v>2</v>
          </cell>
          <cell r="I6">
            <v>2.75</v>
          </cell>
          <cell r="J6" t="str">
            <v>Grp 2: &gt;= 2.5 to &lt; 2.75</v>
          </cell>
        </row>
        <row r="7">
          <cell r="A7" t="str">
            <v>Level 2C</v>
          </cell>
          <cell r="B7" t="str">
            <v>Level 2C</v>
          </cell>
          <cell r="C7">
            <v>13</v>
          </cell>
          <cell r="D7" t="str">
            <v>Level 2C</v>
          </cell>
          <cell r="E7">
            <v>13</v>
          </cell>
          <cell r="G7">
            <v>2.75</v>
          </cell>
          <cell r="H7">
            <v>3</v>
          </cell>
          <cell r="I7">
            <v>3</v>
          </cell>
          <cell r="J7" t="str">
            <v>Grp 3: &gt;= 2.75 to &lt; 3</v>
          </cell>
        </row>
        <row r="8">
          <cell r="A8" t="str">
            <v>Level 2B</v>
          </cell>
          <cell r="B8" t="str">
            <v>Level 2B</v>
          </cell>
          <cell r="C8">
            <v>15</v>
          </cell>
          <cell r="D8" t="str">
            <v>Level 2B</v>
          </cell>
          <cell r="E8">
            <v>15</v>
          </cell>
          <cell r="G8">
            <v>3</v>
          </cell>
          <cell r="H8">
            <v>4</v>
          </cell>
          <cell r="I8">
            <v>6</v>
          </cell>
          <cell r="J8" t="str">
            <v>Grp 4: &gt;= 3 to &lt; 6</v>
          </cell>
        </row>
        <row r="9">
          <cell r="A9" t="str">
            <v>Level 2A</v>
          </cell>
          <cell r="B9" t="str">
            <v>Level 2A</v>
          </cell>
          <cell r="C9">
            <v>17</v>
          </cell>
          <cell r="D9" t="str">
            <v>Level 2A</v>
          </cell>
          <cell r="E9">
            <v>17</v>
          </cell>
          <cell r="G9">
            <v>6</v>
          </cell>
          <cell r="H9">
            <v>5</v>
          </cell>
          <cell r="I9">
            <v>9</v>
          </cell>
          <cell r="J9" t="str">
            <v>Grp 5: &gt;= 6 to &lt; 9</v>
          </cell>
        </row>
        <row r="10">
          <cell r="A10" t="str">
            <v>Level 3</v>
          </cell>
          <cell r="B10" t="str">
            <v>Level 3</v>
          </cell>
          <cell r="C10">
            <v>21</v>
          </cell>
          <cell r="D10" t="str">
            <v>Level 3</v>
          </cell>
          <cell r="E10">
            <v>21</v>
          </cell>
          <cell r="G10">
            <v>9</v>
          </cell>
          <cell r="H10">
            <v>6</v>
          </cell>
          <cell r="I10">
            <v>10</v>
          </cell>
          <cell r="J10" t="str">
            <v>Grp 6: &gt;= 9 to &lt; 10</v>
          </cell>
        </row>
        <row r="11">
          <cell r="A11" t="str">
            <v>Level 4</v>
          </cell>
          <cell r="B11" t="str">
            <v>Level 4</v>
          </cell>
          <cell r="C11">
            <v>27</v>
          </cell>
          <cell r="D11" t="str">
            <v>Level 4</v>
          </cell>
          <cell r="E11">
            <v>27</v>
          </cell>
          <cell r="G11">
            <v>10</v>
          </cell>
          <cell r="H11">
            <v>7</v>
          </cell>
          <cell r="I11">
            <v>12</v>
          </cell>
          <cell r="J11" t="str">
            <v>Grp 7: &gt;= 10 to &lt; 12</v>
          </cell>
        </row>
        <row r="12">
          <cell r="A12" t="str">
            <v>W</v>
          </cell>
          <cell r="B12" t="str">
            <v>W</v>
          </cell>
          <cell r="C12">
            <v>3</v>
          </cell>
          <cell r="D12" t="str">
            <v>W</v>
          </cell>
          <cell r="E12">
            <v>3</v>
          </cell>
          <cell r="G12">
            <v>12</v>
          </cell>
          <cell r="H12">
            <v>8</v>
          </cell>
          <cell r="I12">
            <v>13</v>
          </cell>
          <cell r="J12" t="str">
            <v>Grp 8: &gt;= 12 to &lt; 13</v>
          </cell>
        </row>
        <row r="13">
          <cell r="G13">
            <v>13</v>
          </cell>
          <cell r="H13">
            <v>9</v>
          </cell>
          <cell r="I13">
            <v>14</v>
          </cell>
          <cell r="J13" t="str">
            <v>Grp 9: &gt;= 13 to &lt; 14</v>
          </cell>
        </row>
        <row r="14">
          <cell r="G14">
            <v>14</v>
          </cell>
          <cell r="H14">
            <v>10</v>
          </cell>
          <cell r="I14">
            <v>14.5</v>
          </cell>
          <cell r="J14" t="str">
            <v>Grp 10: &gt;= 14 to &lt; 14.5</v>
          </cell>
        </row>
        <row r="15">
          <cell r="G15">
            <v>14.5</v>
          </cell>
          <cell r="H15">
            <v>11</v>
          </cell>
          <cell r="I15">
            <v>15</v>
          </cell>
          <cell r="J15" t="str">
            <v>Grp 11: &gt;= 14.5 to &lt; 15</v>
          </cell>
        </row>
        <row r="16">
          <cell r="G16">
            <v>15</v>
          </cell>
          <cell r="H16">
            <v>12</v>
          </cell>
          <cell r="I16">
            <v>15.5</v>
          </cell>
          <cell r="J16" t="str">
            <v>Grp 12: &gt;= 15 to &lt; 15.5</v>
          </cell>
        </row>
        <row r="17">
          <cell r="G17">
            <v>15.5</v>
          </cell>
          <cell r="H17">
            <v>13</v>
          </cell>
          <cell r="I17">
            <v>16</v>
          </cell>
          <cell r="J17" t="str">
            <v>Grp 13: &gt;= 15.5 to &lt; 16</v>
          </cell>
        </row>
        <row r="18">
          <cell r="G18">
            <v>16</v>
          </cell>
          <cell r="H18">
            <v>14</v>
          </cell>
          <cell r="I18">
            <v>16.5</v>
          </cell>
          <cell r="J18" t="str">
            <v>Grp 14: &gt;= 16 to &lt; 16.5</v>
          </cell>
        </row>
        <row r="19">
          <cell r="G19">
            <v>16.5</v>
          </cell>
          <cell r="H19">
            <v>15</v>
          </cell>
          <cell r="I19">
            <v>17</v>
          </cell>
          <cell r="J19" t="str">
            <v>Grp 15: &gt;= 16.5 to &lt; 17</v>
          </cell>
        </row>
        <row r="20">
          <cell r="G20">
            <v>17</v>
          </cell>
          <cell r="H20">
            <v>16</v>
          </cell>
          <cell r="I20">
            <v>18</v>
          </cell>
          <cell r="J20" t="str">
            <v>Grp 16: &gt;= 17 to &lt; 18</v>
          </cell>
        </row>
        <row r="21">
          <cell r="G21">
            <v>18</v>
          </cell>
          <cell r="H21">
            <v>17</v>
          </cell>
          <cell r="I21">
            <v>19</v>
          </cell>
          <cell r="J21" t="str">
            <v>Grp 17: &gt;= 18 to &lt; 19</v>
          </cell>
        </row>
        <row r="22">
          <cell r="G22">
            <v>19</v>
          </cell>
          <cell r="H22">
            <v>18</v>
          </cell>
          <cell r="I22">
            <v>20</v>
          </cell>
          <cell r="J22" t="str">
            <v>Grp 18: &gt;= 19 to &lt; 20</v>
          </cell>
        </row>
        <row r="23">
          <cell r="G23">
            <v>20</v>
          </cell>
          <cell r="H23">
            <v>19</v>
          </cell>
          <cell r="I23">
            <v>21</v>
          </cell>
          <cell r="J23" t="str">
            <v>Grp 19: &gt;= 20 to &lt; 21</v>
          </cell>
        </row>
        <row r="24">
          <cell r="G24">
            <v>21</v>
          </cell>
          <cell r="H24">
            <v>20</v>
          </cell>
          <cell r="I24">
            <v>21.5</v>
          </cell>
          <cell r="J24" t="str">
            <v>Grp 20: &gt;= 21 to &lt; 21.5</v>
          </cell>
        </row>
        <row r="25">
          <cell r="G25">
            <v>21.5</v>
          </cell>
          <cell r="H25">
            <v>21</v>
          </cell>
          <cell r="I25">
            <v>27</v>
          </cell>
          <cell r="J25" t="str">
            <v>Grp 21: &gt;= 21.5 to &lt; 27</v>
          </cell>
        </row>
      </sheetData>
      <sheetData sheetId="2">
        <row r="3">
          <cell r="B3">
            <v>1</v>
          </cell>
          <cell r="C3" t="str">
            <v>&gt;0 to &lt;2.5</v>
          </cell>
          <cell r="D3">
            <v>77.48</v>
          </cell>
          <cell r="E3">
            <v>77.39</v>
          </cell>
          <cell r="F3">
            <v>78.23</v>
          </cell>
          <cell r="K3" t="str">
            <v>D</v>
          </cell>
          <cell r="L3">
            <v>0</v>
          </cell>
        </row>
        <row r="4">
          <cell r="B4">
            <v>2</v>
          </cell>
          <cell r="C4" t="str">
            <v xml:space="preserve">&gt;=2.5 to &lt;2.75 </v>
          </cell>
          <cell r="D4">
            <v>80.790000000000006</v>
          </cell>
          <cell r="E4">
            <v>80.11</v>
          </cell>
          <cell r="F4">
            <v>81.53</v>
          </cell>
          <cell r="K4" t="str">
            <v>PKF</v>
          </cell>
          <cell r="L4">
            <v>73</v>
          </cell>
        </row>
        <row r="5">
          <cell r="B5">
            <v>3</v>
          </cell>
          <cell r="C5" t="str">
            <v>&gt;=2.75 to &lt;3</v>
          </cell>
          <cell r="D5">
            <v>82.92</v>
          </cell>
          <cell r="E5">
            <v>82.05</v>
          </cell>
          <cell r="F5">
            <v>84.14</v>
          </cell>
          <cell r="K5" t="str">
            <v>PKE</v>
          </cell>
          <cell r="L5">
            <v>76</v>
          </cell>
        </row>
        <row r="6">
          <cell r="B6">
            <v>4</v>
          </cell>
          <cell r="C6" t="str">
            <v>&gt;=3 to &lt;6</v>
          </cell>
          <cell r="D6">
            <v>85.58</v>
          </cell>
          <cell r="E6">
            <v>84.01</v>
          </cell>
          <cell r="F6">
            <v>87.5</v>
          </cell>
          <cell r="K6" t="str">
            <v>PKG</v>
          </cell>
          <cell r="L6">
            <v>79</v>
          </cell>
        </row>
        <row r="7">
          <cell r="B7">
            <v>5</v>
          </cell>
          <cell r="C7" t="str">
            <v>&gt;=6 to &lt;9</v>
          </cell>
          <cell r="D7">
            <v>87.87</v>
          </cell>
          <cell r="E7">
            <v>85.94</v>
          </cell>
          <cell r="F7">
            <v>90.05</v>
          </cell>
          <cell r="K7" t="str">
            <v>WTS</v>
          </cell>
          <cell r="L7">
            <v>91</v>
          </cell>
        </row>
        <row r="8">
          <cell r="B8">
            <v>6</v>
          </cell>
          <cell r="C8" t="str">
            <v>&gt;=9 to &lt;10</v>
          </cell>
          <cell r="D8">
            <v>90.76</v>
          </cell>
          <cell r="E8">
            <v>89.14</v>
          </cell>
          <cell r="F8">
            <v>92.11</v>
          </cell>
          <cell r="K8" t="str">
            <v>EXS</v>
          </cell>
          <cell r="L8">
            <v>103</v>
          </cell>
        </row>
        <row r="9">
          <cell r="B9">
            <v>7</v>
          </cell>
          <cell r="C9" t="str">
            <v>&gt;=10 to &lt;12</v>
          </cell>
          <cell r="D9">
            <v>93.96</v>
          </cell>
          <cell r="E9">
            <v>92.6</v>
          </cell>
          <cell r="F9">
            <v>95.55</v>
          </cell>
          <cell r="K9" t="str">
            <v>GDS</v>
          </cell>
          <cell r="L9">
            <v>113</v>
          </cell>
        </row>
        <row r="10">
          <cell r="B10">
            <v>8</v>
          </cell>
          <cell r="C10" t="str">
            <v>&gt;=12 to &lt;13</v>
          </cell>
          <cell r="D10">
            <v>95.77</v>
          </cell>
          <cell r="E10">
            <v>94.21</v>
          </cell>
          <cell r="F10">
            <v>97.69</v>
          </cell>
        </row>
        <row r="11">
          <cell r="B11">
            <v>9</v>
          </cell>
          <cell r="C11" t="str">
            <v>&gt;=13 to &lt;14</v>
          </cell>
          <cell r="D11">
            <v>97.26</v>
          </cell>
          <cell r="E11">
            <v>96.69</v>
          </cell>
          <cell r="F11">
            <v>98.33</v>
          </cell>
        </row>
        <row r="12">
          <cell r="B12">
            <v>10</v>
          </cell>
          <cell r="C12" t="str">
            <v>&gt;=14 to &lt;14.5</v>
          </cell>
          <cell r="D12">
            <v>98.38</v>
          </cell>
          <cell r="E12">
            <v>98.22</v>
          </cell>
          <cell r="F12">
            <v>99.77</v>
          </cell>
        </row>
        <row r="13">
          <cell r="B13">
            <v>11</v>
          </cell>
          <cell r="C13" t="str">
            <v>&gt;=14.5 to &lt;15</v>
          </cell>
          <cell r="D13">
            <v>99.77</v>
          </cell>
          <cell r="E13">
            <v>99.23</v>
          </cell>
          <cell r="F13">
            <v>100.66</v>
          </cell>
        </row>
        <row r="14">
          <cell r="B14">
            <v>12</v>
          </cell>
          <cell r="C14" t="str">
            <v>&gt;=15 to &lt;15.5</v>
          </cell>
          <cell r="D14">
            <v>100.62</v>
          </cell>
          <cell r="E14">
            <v>100.75</v>
          </cell>
          <cell r="F14">
            <v>101.5</v>
          </cell>
        </row>
        <row r="15">
          <cell r="B15">
            <v>13</v>
          </cell>
          <cell r="C15" t="str">
            <v>&gt;=15.5 to &lt;16</v>
          </cell>
          <cell r="D15">
            <v>102.46</v>
          </cell>
          <cell r="E15">
            <v>101.67</v>
          </cell>
          <cell r="F15">
            <v>102.14</v>
          </cell>
        </row>
        <row r="16">
          <cell r="B16">
            <v>14</v>
          </cell>
          <cell r="C16" t="str">
            <v>&gt;=16 to &lt;16.5</v>
          </cell>
          <cell r="D16">
            <v>102.6</v>
          </cell>
          <cell r="E16">
            <v>102.06</v>
          </cell>
          <cell r="F16">
            <v>103.58</v>
          </cell>
        </row>
        <row r="17">
          <cell r="B17">
            <v>15</v>
          </cell>
          <cell r="C17" t="str">
            <v>&gt;=16.5 to &lt;17</v>
          </cell>
          <cell r="D17">
            <v>104.13</v>
          </cell>
          <cell r="E17">
            <v>102.78</v>
          </cell>
          <cell r="F17">
            <v>104.5</v>
          </cell>
        </row>
        <row r="18">
          <cell r="B18">
            <v>16</v>
          </cell>
          <cell r="C18" t="str">
            <v>&gt;=17 to &lt;18</v>
          </cell>
          <cell r="D18">
            <v>105.56</v>
          </cell>
          <cell r="E18">
            <v>104.1</v>
          </cell>
          <cell r="F18">
            <v>104.97</v>
          </cell>
        </row>
        <row r="19">
          <cell r="B19">
            <v>17</v>
          </cell>
          <cell r="C19" t="str">
            <v>&gt;=18 to &lt;19</v>
          </cell>
          <cell r="D19">
            <v>106.81</v>
          </cell>
          <cell r="E19">
            <v>104.74</v>
          </cell>
          <cell r="F19">
            <v>106.33</v>
          </cell>
        </row>
        <row r="20">
          <cell r="B20">
            <v>18</v>
          </cell>
          <cell r="C20" t="str">
            <v>&gt;=19 to &lt;20</v>
          </cell>
          <cell r="D20">
            <v>107.96</v>
          </cell>
          <cell r="E20">
            <v>105.77</v>
          </cell>
          <cell r="F20">
            <v>107.54</v>
          </cell>
        </row>
        <row r="21">
          <cell r="B21">
            <v>19</v>
          </cell>
          <cell r="C21" t="str">
            <v>&gt;=20 to &lt;21</v>
          </cell>
          <cell r="D21">
            <v>109.04</v>
          </cell>
          <cell r="E21">
            <v>106.11</v>
          </cell>
          <cell r="F21">
            <v>109.41</v>
          </cell>
        </row>
        <row r="22">
          <cell r="B22">
            <v>20</v>
          </cell>
          <cell r="C22" t="str">
            <v>&gt;=21 to &lt;21.5</v>
          </cell>
          <cell r="D22">
            <v>111.58</v>
          </cell>
          <cell r="E22">
            <v>108.68</v>
          </cell>
          <cell r="F22">
            <v>110.57</v>
          </cell>
        </row>
        <row r="23">
          <cell r="B23">
            <v>21</v>
          </cell>
          <cell r="C23" t="str">
            <v>&gt;= 21.5</v>
          </cell>
          <cell r="D23">
            <v>115.7</v>
          </cell>
          <cell r="E23">
            <v>110.4</v>
          </cell>
          <cell r="F23">
            <v>114.51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zoomScale="90" zoomScaleNormal="90" workbookViewId="0">
      <selection activeCell="AF32" sqref="AF32"/>
    </sheetView>
  </sheetViews>
  <sheetFormatPr defaultRowHeight="15"/>
  <cols>
    <col min="2" max="2" width="10.85546875" customWidth="1"/>
    <col min="3" max="3" width="10" customWidth="1"/>
    <col min="4" max="6" width="9.7109375" customWidth="1"/>
    <col min="7" max="7" width="1.7109375" customWidth="1"/>
    <col min="14" max="14" width="1.7109375" customWidth="1"/>
    <col min="16" max="16" width="9" customWidth="1"/>
    <col min="17" max="17" width="6" hidden="1" customWidth="1"/>
    <col min="19" max="19" width="1.7109375" customWidth="1"/>
    <col min="20" max="22" width="9.42578125" customWidth="1"/>
    <col min="23" max="23" width="1.7109375" customWidth="1"/>
    <col min="24" max="24" width="9.42578125" customWidth="1"/>
  </cols>
  <sheetData>
    <row r="1" spans="1:34" ht="21.75" thickBot="1"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34" ht="1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30"/>
      <c r="W2" s="131"/>
      <c r="X2" s="20" t="s">
        <v>8</v>
      </c>
      <c r="Y2" s="20" t="s">
        <v>6</v>
      </c>
      <c r="Z2" s="22" t="s">
        <v>7</v>
      </c>
    </row>
    <row r="3" spans="1:34" ht="1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M3" s="88"/>
      <c r="N3" s="132" t="s">
        <v>74</v>
      </c>
      <c r="O3" s="132"/>
      <c r="P3" s="132"/>
      <c r="Q3" s="132"/>
      <c r="R3" s="132"/>
      <c r="S3" s="132"/>
      <c r="T3" s="39"/>
      <c r="U3" s="39"/>
      <c r="V3" s="128" t="s">
        <v>70</v>
      </c>
      <c r="W3" s="129"/>
      <c r="X3" s="6">
        <v>-5</v>
      </c>
      <c r="Y3" s="6">
        <v>-5</v>
      </c>
      <c r="Z3" s="8">
        <v>-7</v>
      </c>
    </row>
    <row r="4" spans="1:34" ht="1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88"/>
      <c r="M4" s="88"/>
      <c r="N4" s="132"/>
      <c r="O4" s="132"/>
      <c r="P4" s="132"/>
      <c r="Q4" s="132"/>
      <c r="R4" s="132"/>
      <c r="S4" s="132"/>
      <c r="T4" s="39"/>
      <c r="U4" s="39"/>
      <c r="V4" s="128" t="s">
        <v>71</v>
      </c>
      <c r="W4" s="129"/>
      <c r="X4" s="40">
        <f>SUM(X7:X69)/Z5</f>
        <v>0.51714285714285713</v>
      </c>
      <c r="Y4" s="40">
        <f>SUM(Y7:Y69)/Z5</f>
        <v>-1.1978571428571432</v>
      </c>
      <c r="Z4" s="41">
        <f>SUM(Z7:Z69)/Z5</f>
        <v>-3.274285714285714</v>
      </c>
    </row>
    <row r="5" spans="1:34" ht="14.25" customHeight="1" thickBot="1">
      <c r="V5" s="42" t="s">
        <v>72</v>
      </c>
      <c r="W5" s="21"/>
      <c r="X5" s="21"/>
      <c r="Y5" s="21"/>
      <c r="Z5" s="98">
        <f>COUNTIF(M7:M69,"&gt;1")</f>
        <v>14</v>
      </c>
    </row>
    <row r="6" spans="1:34" ht="73.5" customHeight="1" thickBot="1">
      <c r="B6" s="50" t="s">
        <v>1</v>
      </c>
      <c r="C6" s="51" t="s">
        <v>0</v>
      </c>
      <c r="D6" s="50" t="s">
        <v>3</v>
      </c>
      <c r="E6" s="52" t="s">
        <v>4</v>
      </c>
      <c r="F6" s="51" t="s">
        <v>5</v>
      </c>
      <c r="G6" s="12"/>
      <c r="H6" s="19" t="s">
        <v>43</v>
      </c>
      <c r="I6" s="20" t="s">
        <v>44</v>
      </c>
      <c r="J6" s="20" t="s">
        <v>45</v>
      </c>
      <c r="K6" s="20" t="s">
        <v>52</v>
      </c>
      <c r="L6" s="22" t="s">
        <v>53</v>
      </c>
      <c r="M6" s="23" t="s">
        <v>65</v>
      </c>
      <c r="N6" s="12"/>
      <c r="O6" s="19" t="s">
        <v>57</v>
      </c>
      <c r="P6" s="20" t="s">
        <v>58</v>
      </c>
      <c r="Q6" s="20"/>
      <c r="R6" s="22" t="s">
        <v>59</v>
      </c>
      <c r="S6" s="15"/>
      <c r="T6" s="24" t="s">
        <v>19</v>
      </c>
      <c r="U6" s="25" t="s">
        <v>20</v>
      </c>
      <c r="V6" s="26" t="s">
        <v>21</v>
      </c>
      <c r="W6" s="18"/>
      <c r="X6" s="19" t="s">
        <v>54</v>
      </c>
      <c r="Y6" s="20" t="s">
        <v>56</v>
      </c>
      <c r="Z6" s="22" t="s">
        <v>55</v>
      </c>
      <c r="AB6" s="126" t="s">
        <v>79</v>
      </c>
      <c r="AD6" s="126" t="s">
        <v>80</v>
      </c>
      <c r="AF6" s="126" t="s">
        <v>81</v>
      </c>
      <c r="AH6" s="126" t="s">
        <v>82</v>
      </c>
    </row>
    <row r="7" spans="1:34" ht="15.75">
      <c r="A7" s="119" t="str">
        <f>B7&amp; " "&amp;C7</f>
        <v xml:space="preserve"> </v>
      </c>
      <c r="B7" s="120"/>
      <c r="C7" s="99"/>
      <c r="D7" s="121" t="s">
        <v>50</v>
      </c>
      <c r="E7" s="53" t="s">
        <v>46</v>
      </c>
      <c r="F7" s="54" t="s">
        <v>50</v>
      </c>
      <c r="G7" s="13"/>
      <c r="H7" s="27">
        <f t="shared" ref="H7:H15" si="0">IF(D7="", "", VLOOKUP(D7,KS1RWTable,3,FALSE))</f>
        <v>21</v>
      </c>
      <c r="I7" s="28">
        <f t="shared" ref="I7:I15" si="1">IF(E7="", "", VLOOKUP(E7,KS1RWTable,3,FALSE))</f>
        <v>17</v>
      </c>
      <c r="J7" s="28">
        <f t="shared" ref="J7:J15" si="2">IF(F7="", "", VLOOKUP(F7,KS1MTable,2,FALSE))</f>
        <v>21</v>
      </c>
      <c r="K7" s="28">
        <f t="shared" ref="K7:K55" si="3">IF(H7="","",AVERAGE(H7,I7))</f>
        <v>19</v>
      </c>
      <c r="L7" s="29">
        <f t="shared" ref="L7:L55" si="4">IF(K7="","",AVERAGE(J7,K7))</f>
        <v>20</v>
      </c>
      <c r="M7" s="48">
        <f t="shared" ref="M7:M38" si="5">IF(L7="","",VLOOKUP(L7,KS1GroupSelect,2,TRUE))</f>
        <v>19</v>
      </c>
      <c r="N7" s="13"/>
      <c r="O7" s="123">
        <v>120</v>
      </c>
      <c r="P7" s="43" t="s">
        <v>62</v>
      </c>
      <c r="Q7" s="45">
        <f t="shared" ref="Q7:Q21" si="6">IF(P7="", "", VLOOKUP(P7,KS2WConversion,2,FALSE))</f>
        <v>113</v>
      </c>
      <c r="R7" s="123">
        <v>111</v>
      </c>
      <c r="S7" s="16"/>
      <c r="T7" s="33">
        <f t="shared" ref="T7:T13" si="7">IF(M7="", "", VLOOKUP(M7,KS2Table,3,TRUE))</f>
        <v>109.04</v>
      </c>
      <c r="U7" s="34">
        <f t="shared" ref="U7:U13" si="8">IF(M7="", "", VLOOKUP(M7,KS2Table,4,TRUE))</f>
        <v>106.11</v>
      </c>
      <c r="V7" s="35">
        <f t="shared" ref="V7:V13" si="9">IF(M7="", "", VLOOKUP(M7,KS2Table,5,TRUE))</f>
        <v>109.41</v>
      </c>
      <c r="W7" s="16"/>
      <c r="X7" s="7">
        <f>IF(M7="", "",ROUND(O7-T7,2))</f>
        <v>10.96</v>
      </c>
      <c r="Y7" s="6">
        <f>IF(M7="", "",ROUND(Q7-U7,2))</f>
        <v>6.89</v>
      </c>
      <c r="Z7" s="8">
        <f>IF(M7="", "",ROUND(R7-V7,2))</f>
        <v>1.59</v>
      </c>
      <c r="AB7">
        <v>7.56</v>
      </c>
      <c r="AC7">
        <v>5.84</v>
      </c>
      <c r="AD7">
        <v>-0.62</v>
      </c>
      <c r="AF7">
        <f>X7-AB7</f>
        <v>3.4000000000000012</v>
      </c>
      <c r="AH7">
        <f>Z7-AD7</f>
        <v>2.21</v>
      </c>
    </row>
    <row r="8" spans="1:34" ht="15.75">
      <c r="A8" s="119" t="str">
        <f t="shared" ref="A8:A69" si="10">B8&amp; " "&amp;C8</f>
        <v xml:space="preserve"> </v>
      </c>
      <c r="B8" s="120"/>
      <c r="C8" s="101"/>
      <c r="D8" s="122" t="s">
        <v>46</v>
      </c>
      <c r="E8" s="55" t="s">
        <v>47</v>
      </c>
      <c r="F8" s="56" t="s">
        <v>47</v>
      </c>
      <c r="G8" s="13"/>
      <c r="H8" s="27">
        <f t="shared" si="0"/>
        <v>17</v>
      </c>
      <c r="I8" s="28">
        <f t="shared" si="1"/>
        <v>15</v>
      </c>
      <c r="J8" s="28">
        <f t="shared" si="2"/>
        <v>15</v>
      </c>
      <c r="K8" s="28">
        <f t="shared" si="3"/>
        <v>16</v>
      </c>
      <c r="L8" s="29">
        <f t="shared" si="4"/>
        <v>15.5</v>
      </c>
      <c r="M8" s="48">
        <f t="shared" si="5"/>
        <v>13</v>
      </c>
      <c r="N8" s="13"/>
      <c r="O8" s="124">
        <v>90</v>
      </c>
      <c r="P8" s="43" t="s">
        <v>63</v>
      </c>
      <c r="Q8" s="45">
        <f t="shared" si="6"/>
        <v>91</v>
      </c>
      <c r="R8" s="124">
        <v>95</v>
      </c>
      <c r="S8" s="16"/>
      <c r="T8" s="33">
        <f t="shared" si="7"/>
        <v>102.46</v>
      </c>
      <c r="U8" s="34">
        <f t="shared" si="8"/>
        <v>101.67</v>
      </c>
      <c r="V8" s="35">
        <f t="shared" si="9"/>
        <v>102.14</v>
      </c>
      <c r="W8" s="16"/>
      <c r="X8" s="7">
        <f t="shared" ref="X8:X15" si="11">IF(M8="", "",ROUND(O8-T8,2))</f>
        <v>-12.46</v>
      </c>
      <c r="Y8" s="6">
        <f t="shared" ref="Y8:Y15" si="12">IF(M8="", "",ROUND(Q8-U8,2))</f>
        <v>-10.67</v>
      </c>
      <c r="Z8" s="8">
        <f t="shared" ref="Z8:Z15" si="13">IF(M8="", "",ROUND(R8-V8,2))</f>
        <v>-7.14</v>
      </c>
      <c r="AB8">
        <v>-16.7</v>
      </c>
      <c r="AC8">
        <v>-11.15</v>
      </c>
      <c r="AD8">
        <v>-7.05</v>
      </c>
      <c r="AF8">
        <f t="shared" ref="AF8:AF20" si="14">X8-AB8</f>
        <v>4.2399999999999984</v>
      </c>
      <c r="AH8">
        <f t="shared" ref="AH8:AH20" si="15">Z8-AD8</f>
        <v>-8.9999999999999858E-2</v>
      </c>
    </row>
    <row r="9" spans="1:34" ht="15.75">
      <c r="A9" s="119" t="str">
        <f t="shared" si="10"/>
        <v xml:space="preserve"> </v>
      </c>
      <c r="B9" s="120"/>
      <c r="C9" s="101"/>
      <c r="D9" s="122" t="s">
        <v>46</v>
      </c>
      <c r="E9" s="55" t="s">
        <v>46</v>
      </c>
      <c r="F9" s="56" t="s">
        <v>46</v>
      </c>
      <c r="G9" s="13"/>
      <c r="H9" s="27">
        <f t="shared" si="0"/>
        <v>17</v>
      </c>
      <c r="I9" s="28">
        <f t="shared" si="1"/>
        <v>17</v>
      </c>
      <c r="J9" s="28">
        <f t="shared" si="2"/>
        <v>17</v>
      </c>
      <c r="K9" s="28">
        <f t="shared" si="3"/>
        <v>17</v>
      </c>
      <c r="L9" s="29">
        <f t="shared" si="4"/>
        <v>17</v>
      </c>
      <c r="M9" s="48">
        <f t="shared" si="5"/>
        <v>16</v>
      </c>
      <c r="N9" s="13"/>
      <c r="O9" s="124">
        <v>114</v>
      </c>
      <c r="P9" s="43" t="s">
        <v>60</v>
      </c>
      <c r="Q9" s="45">
        <f t="shared" si="6"/>
        <v>103</v>
      </c>
      <c r="R9" s="124">
        <v>103</v>
      </c>
      <c r="S9" s="16"/>
      <c r="T9" s="33">
        <f t="shared" si="7"/>
        <v>105.56</v>
      </c>
      <c r="U9" s="34">
        <f t="shared" si="8"/>
        <v>104.1</v>
      </c>
      <c r="V9" s="35">
        <f t="shared" si="9"/>
        <v>104.97</v>
      </c>
      <c r="W9" s="16"/>
      <c r="X9" s="7">
        <f t="shared" si="11"/>
        <v>8.44</v>
      </c>
      <c r="Y9" s="6">
        <f t="shared" si="12"/>
        <v>-1.1000000000000001</v>
      </c>
      <c r="Z9" s="8">
        <f t="shared" si="13"/>
        <v>-1.97</v>
      </c>
      <c r="AB9">
        <v>-4.45</v>
      </c>
      <c r="AC9">
        <v>-1.68</v>
      </c>
      <c r="AD9">
        <v>-4.9400000000000004</v>
      </c>
      <c r="AF9">
        <f t="shared" si="14"/>
        <v>12.89</v>
      </c>
      <c r="AH9">
        <f t="shared" si="15"/>
        <v>2.9700000000000006</v>
      </c>
    </row>
    <row r="10" spans="1:34" ht="15.75">
      <c r="A10" s="119" t="str">
        <f t="shared" si="10"/>
        <v xml:space="preserve"> </v>
      </c>
      <c r="B10" s="120"/>
      <c r="C10" s="101"/>
      <c r="D10" s="122"/>
      <c r="E10" s="55"/>
      <c r="F10" s="56"/>
      <c r="G10" s="13"/>
      <c r="H10" s="27" t="str">
        <f t="shared" si="0"/>
        <v/>
      </c>
      <c r="I10" s="28" t="str">
        <f t="shared" si="1"/>
        <v/>
      </c>
      <c r="J10" s="28" t="str">
        <f t="shared" si="2"/>
        <v/>
      </c>
      <c r="K10" s="28" t="str">
        <f t="shared" si="3"/>
        <v/>
      </c>
      <c r="L10" s="29" t="str">
        <f t="shared" si="4"/>
        <v/>
      </c>
      <c r="M10" s="48" t="str">
        <f t="shared" si="5"/>
        <v/>
      </c>
      <c r="N10" s="13"/>
      <c r="O10" s="124"/>
      <c r="P10" s="43" t="s">
        <v>62</v>
      </c>
      <c r="Q10" s="45">
        <f t="shared" si="6"/>
        <v>113</v>
      </c>
      <c r="R10" s="124"/>
      <c r="S10" s="16"/>
      <c r="T10" s="33" t="str">
        <f t="shared" si="7"/>
        <v/>
      </c>
      <c r="U10" s="34" t="str">
        <f t="shared" si="8"/>
        <v/>
      </c>
      <c r="V10" s="35" t="str">
        <f t="shared" si="9"/>
        <v/>
      </c>
      <c r="W10" s="16"/>
      <c r="X10" s="7" t="str">
        <f t="shared" si="11"/>
        <v/>
      </c>
      <c r="Y10" s="6" t="str">
        <f>IF(M10="", "",ROUND(Q10-U10,2))</f>
        <v/>
      </c>
      <c r="Z10" s="8" t="str">
        <f t="shared" si="13"/>
        <v/>
      </c>
      <c r="AB10">
        <v>-1.72</v>
      </c>
      <c r="AC10">
        <v>7.4</v>
      </c>
      <c r="AD10">
        <v>-3.32</v>
      </c>
    </row>
    <row r="11" spans="1:34" ht="15.75">
      <c r="A11" s="119" t="str">
        <f t="shared" si="10"/>
        <v xml:space="preserve"> </v>
      </c>
      <c r="B11" s="120"/>
      <c r="C11" s="101"/>
      <c r="D11" s="122" t="s">
        <v>46</v>
      </c>
      <c r="E11" s="55" t="s">
        <v>48</v>
      </c>
      <c r="F11" s="56" t="s">
        <v>47</v>
      </c>
      <c r="G11" s="13"/>
      <c r="H11" s="27">
        <f t="shared" si="0"/>
        <v>17</v>
      </c>
      <c r="I11" s="28">
        <f t="shared" si="1"/>
        <v>13</v>
      </c>
      <c r="J11" s="28">
        <f t="shared" si="2"/>
        <v>15</v>
      </c>
      <c r="K11" s="28">
        <f t="shared" si="3"/>
        <v>15</v>
      </c>
      <c r="L11" s="29">
        <f t="shared" si="4"/>
        <v>15</v>
      </c>
      <c r="M11" s="48">
        <f t="shared" si="5"/>
        <v>12</v>
      </c>
      <c r="N11" s="13"/>
      <c r="O11" s="124">
        <v>109</v>
      </c>
      <c r="P11" s="43" t="s">
        <v>63</v>
      </c>
      <c r="Q11" s="45">
        <f t="shared" si="6"/>
        <v>91</v>
      </c>
      <c r="R11" s="124">
        <v>99</v>
      </c>
      <c r="S11" s="16"/>
      <c r="T11" s="33">
        <f t="shared" si="7"/>
        <v>100.62</v>
      </c>
      <c r="U11" s="34">
        <f t="shared" si="8"/>
        <v>100.75</v>
      </c>
      <c r="V11" s="35">
        <f t="shared" si="9"/>
        <v>101.5</v>
      </c>
      <c r="W11" s="16"/>
      <c r="X11" s="7">
        <f t="shared" si="11"/>
        <v>8.3800000000000008</v>
      </c>
      <c r="Y11" s="6">
        <f t="shared" si="12"/>
        <v>-9.75</v>
      </c>
      <c r="Z11" s="8">
        <f t="shared" si="13"/>
        <v>-2.5</v>
      </c>
      <c r="AB11">
        <v>-2.93</v>
      </c>
      <c r="AC11">
        <v>1.83</v>
      </c>
      <c r="AD11">
        <v>-6.3</v>
      </c>
      <c r="AF11">
        <f t="shared" si="14"/>
        <v>11.31</v>
      </c>
      <c r="AH11">
        <f t="shared" si="15"/>
        <v>3.8</v>
      </c>
    </row>
    <row r="12" spans="1:34" ht="15.75">
      <c r="A12" s="119" t="str">
        <f t="shared" si="10"/>
        <v xml:space="preserve"> </v>
      </c>
      <c r="B12" s="120"/>
      <c r="C12" s="101"/>
      <c r="D12" s="122" t="s">
        <v>46</v>
      </c>
      <c r="E12" s="55" t="s">
        <v>48</v>
      </c>
      <c r="F12" s="56" t="s">
        <v>50</v>
      </c>
      <c r="G12" s="13"/>
      <c r="H12" s="27">
        <f t="shared" si="0"/>
        <v>17</v>
      </c>
      <c r="I12" s="28">
        <f t="shared" si="1"/>
        <v>13</v>
      </c>
      <c r="J12" s="28">
        <f t="shared" si="2"/>
        <v>21</v>
      </c>
      <c r="K12" s="28">
        <f t="shared" si="3"/>
        <v>15</v>
      </c>
      <c r="L12" s="29">
        <f t="shared" si="4"/>
        <v>18</v>
      </c>
      <c r="M12" s="48">
        <f t="shared" si="5"/>
        <v>17</v>
      </c>
      <c r="N12" s="13"/>
      <c r="O12" s="124">
        <v>104</v>
      </c>
      <c r="P12" s="43" t="s">
        <v>60</v>
      </c>
      <c r="Q12" s="45">
        <f t="shared" si="6"/>
        <v>103</v>
      </c>
      <c r="R12" s="124">
        <v>105</v>
      </c>
      <c r="S12" s="16"/>
      <c r="T12" s="33">
        <f t="shared" si="7"/>
        <v>106.81</v>
      </c>
      <c r="U12" s="34">
        <f t="shared" si="8"/>
        <v>104.74</v>
      </c>
      <c r="V12" s="35">
        <f t="shared" si="9"/>
        <v>106.33</v>
      </c>
      <c r="W12" s="16"/>
      <c r="X12" s="7">
        <f t="shared" si="11"/>
        <v>-2.81</v>
      </c>
      <c r="Y12" s="6">
        <f t="shared" si="12"/>
        <v>-1.74</v>
      </c>
      <c r="Z12" s="8">
        <f t="shared" si="13"/>
        <v>-1.33</v>
      </c>
      <c r="AB12">
        <v>-6.72</v>
      </c>
      <c r="AC12">
        <v>-2.6</v>
      </c>
      <c r="AD12">
        <v>-3.32</v>
      </c>
      <c r="AF12">
        <f t="shared" si="14"/>
        <v>3.9099999999999997</v>
      </c>
      <c r="AH12">
        <f t="shared" si="15"/>
        <v>1.9899999999999998</v>
      </c>
    </row>
    <row r="13" spans="1:34" ht="15.75">
      <c r="A13" s="119" t="str">
        <f t="shared" si="10"/>
        <v xml:space="preserve"> </v>
      </c>
      <c r="B13" s="120"/>
      <c r="C13" s="101"/>
      <c r="D13" s="122" t="s">
        <v>50</v>
      </c>
      <c r="E13" s="55" t="s">
        <v>50</v>
      </c>
      <c r="F13" s="56" t="s">
        <v>46</v>
      </c>
      <c r="G13" s="13"/>
      <c r="H13" s="27">
        <f t="shared" si="0"/>
        <v>21</v>
      </c>
      <c r="I13" s="28">
        <f t="shared" si="1"/>
        <v>21</v>
      </c>
      <c r="J13" s="28">
        <f t="shared" si="2"/>
        <v>17</v>
      </c>
      <c r="K13" s="28">
        <f t="shared" si="3"/>
        <v>21</v>
      </c>
      <c r="L13" s="29">
        <f t="shared" si="4"/>
        <v>19</v>
      </c>
      <c r="M13" s="48">
        <f t="shared" si="5"/>
        <v>18</v>
      </c>
      <c r="N13" s="13"/>
      <c r="O13" s="124">
        <v>98</v>
      </c>
      <c r="P13" s="43" t="s">
        <v>60</v>
      </c>
      <c r="Q13" s="45">
        <f t="shared" si="6"/>
        <v>103</v>
      </c>
      <c r="R13" s="124">
        <v>98</v>
      </c>
      <c r="S13" s="16"/>
      <c r="T13" s="33">
        <f t="shared" si="7"/>
        <v>107.96</v>
      </c>
      <c r="U13" s="34">
        <f t="shared" si="8"/>
        <v>105.77</v>
      </c>
      <c r="V13" s="35">
        <f t="shared" si="9"/>
        <v>107.54</v>
      </c>
      <c r="W13" s="16"/>
      <c r="X13" s="7">
        <f t="shared" si="11"/>
        <v>-9.9600000000000009</v>
      </c>
      <c r="Y13" s="6">
        <f t="shared" si="12"/>
        <v>-2.77</v>
      </c>
      <c r="Z13" s="8">
        <f t="shared" si="13"/>
        <v>-9.5399999999999991</v>
      </c>
      <c r="AB13">
        <v>-15.6</v>
      </c>
      <c r="AC13">
        <v>-3.89</v>
      </c>
      <c r="AD13">
        <v>-12.62</v>
      </c>
      <c r="AF13">
        <f t="shared" si="14"/>
        <v>5.6399999999999988</v>
      </c>
      <c r="AH13">
        <f t="shared" si="15"/>
        <v>3.08</v>
      </c>
    </row>
    <row r="14" spans="1:34" ht="15.75">
      <c r="A14" s="119" t="str">
        <f t="shared" si="10"/>
        <v xml:space="preserve"> </v>
      </c>
      <c r="B14" s="120"/>
      <c r="C14" s="101"/>
      <c r="D14" s="122" t="s">
        <v>46</v>
      </c>
      <c r="E14" s="55" t="s">
        <v>46</v>
      </c>
      <c r="F14" s="56" t="s">
        <v>50</v>
      </c>
      <c r="G14" s="13"/>
      <c r="H14" s="27">
        <f t="shared" si="0"/>
        <v>17</v>
      </c>
      <c r="I14" s="28">
        <f t="shared" si="1"/>
        <v>17</v>
      </c>
      <c r="J14" s="28">
        <f t="shared" si="2"/>
        <v>21</v>
      </c>
      <c r="K14" s="28">
        <f t="shared" si="3"/>
        <v>17</v>
      </c>
      <c r="L14" s="29">
        <f t="shared" si="4"/>
        <v>19</v>
      </c>
      <c r="M14" s="48">
        <f t="shared" si="5"/>
        <v>18</v>
      </c>
      <c r="N14" s="13"/>
      <c r="O14" s="124">
        <v>105</v>
      </c>
      <c r="P14" s="43" t="s">
        <v>60</v>
      </c>
      <c r="Q14" s="45">
        <f t="shared" si="6"/>
        <v>103</v>
      </c>
      <c r="R14" s="124">
        <v>103</v>
      </c>
      <c r="S14" s="16"/>
      <c r="T14" s="33">
        <f t="shared" ref="T14:T55" si="16">IF(M14="", "", VLOOKUP(M14,KS2Table,3,TRUE))</f>
        <v>107.96</v>
      </c>
      <c r="U14" s="34">
        <f t="shared" ref="U14:U55" si="17">IF(M14="", "", VLOOKUP(M14,KS2Table,4,TRUE))</f>
        <v>105.77</v>
      </c>
      <c r="V14" s="35">
        <f t="shared" ref="V14:V55" si="18">IF(M14="", "", VLOOKUP(M14,KS2Table,5,TRUE))</f>
        <v>107.54</v>
      </c>
      <c r="W14" s="16"/>
      <c r="X14" s="7">
        <f t="shared" si="11"/>
        <v>-2.96</v>
      </c>
      <c r="Y14" s="6">
        <f t="shared" si="12"/>
        <v>-2.77</v>
      </c>
      <c r="Z14" s="8">
        <f t="shared" si="13"/>
        <v>-4.54</v>
      </c>
      <c r="AB14">
        <v>-3.6</v>
      </c>
      <c r="AC14">
        <v>-3.89</v>
      </c>
      <c r="AD14">
        <v>-7.62</v>
      </c>
      <c r="AF14">
        <f t="shared" si="14"/>
        <v>0.64000000000000012</v>
      </c>
      <c r="AH14">
        <f t="shared" si="15"/>
        <v>3.08</v>
      </c>
    </row>
    <row r="15" spans="1:34" ht="15.75">
      <c r="A15" s="119" t="str">
        <f t="shared" si="10"/>
        <v xml:space="preserve"> </v>
      </c>
      <c r="B15" s="120"/>
      <c r="C15" s="101"/>
      <c r="D15" s="122" t="s">
        <v>46</v>
      </c>
      <c r="E15" s="55" t="s">
        <v>47</v>
      </c>
      <c r="F15" s="56" t="s">
        <v>46</v>
      </c>
      <c r="G15" s="13"/>
      <c r="H15" s="27">
        <f t="shared" si="0"/>
        <v>17</v>
      </c>
      <c r="I15" s="28">
        <f t="shared" si="1"/>
        <v>15</v>
      </c>
      <c r="J15" s="28">
        <f t="shared" si="2"/>
        <v>17</v>
      </c>
      <c r="K15" s="28">
        <f t="shared" si="3"/>
        <v>16</v>
      </c>
      <c r="L15" s="29">
        <f t="shared" si="4"/>
        <v>16.5</v>
      </c>
      <c r="M15" s="48">
        <f t="shared" si="5"/>
        <v>15</v>
      </c>
      <c r="N15" s="13"/>
      <c r="O15" s="124">
        <v>104</v>
      </c>
      <c r="P15" s="43" t="s">
        <v>60</v>
      </c>
      <c r="Q15" s="45">
        <f t="shared" si="6"/>
        <v>103</v>
      </c>
      <c r="R15" s="124">
        <v>105</v>
      </c>
      <c r="S15" s="16"/>
      <c r="T15" s="33">
        <f t="shared" si="16"/>
        <v>104.13</v>
      </c>
      <c r="U15" s="34">
        <f t="shared" si="17"/>
        <v>102.78</v>
      </c>
      <c r="V15" s="35">
        <f t="shared" si="18"/>
        <v>104.5</v>
      </c>
      <c r="W15" s="16"/>
      <c r="X15" s="7">
        <f t="shared" si="11"/>
        <v>-0.13</v>
      </c>
      <c r="Y15" s="6">
        <f t="shared" si="12"/>
        <v>0.22</v>
      </c>
      <c r="Z15" s="8">
        <f t="shared" si="13"/>
        <v>0.5</v>
      </c>
      <c r="AB15">
        <v>-3.2</v>
      </c>
      <c r="AC15">
        <v>-0.14000000000000001</v>
      </c>
      <c r="AD15">
        <v>-4.45</v>
      </c>
      <c r="AF15">
        <f t="shared" si="14"/>
        <v>3.0700000000000003</v>
      </c>
      <c r="AH15">
        <f t="shared" si="15"/>
        <v>4.95</v>
      </c>
    </row>
    <row r="16" spans="1:34" ht="15.75">
      <c r="A16" s="119" t="str">
        <f t="shared" si="10"/>
        <v xml:space="preserve"> </v>
      </c>
      <c r="B16" s="120"/>
      <c r="C16" s="101"/>
      <c r="D16" s="122" t="s">
        <v>46</v>
      </c>
      <c r="E16" s="55" t="s">
        <v>47</v>
      </c>
      <c r="F16" s="56" t="s">
        <v>46</v>
      </c>
      <c r="G16" s="13"/>
      <c r="H16" s="27">
        <f t="shared" ref="H16:H69" si="19">IF(D16="", "", VLOOKUP(D16,KS1RWTable,3,FALSE))</f>
        <v>17</v>
      </c>
      <c r="I16" s="28">
        <f t="shared" ref="I16:I69" si="20">IF(E16="", "", VLOOKUP(E16,KS1RWTable,3,FALSE))</f>
        <v>15</v>
      </c>
      <c r="J16" s="28">
        <f t="shared" ref="J16:J69" si="21">IF(F16="", "", VLOOKUP(F16,KS1MTable,2,FALSE))</f>
        <v>17</v>
      </c>
      <c r="K16" s="28">
        <f t="shared" si="3"/>
        <v>16</v>
      </c>
      <c r="L16" s="29">
        <f t="shared" si="4"/>
        <v>16.5</v>
      </c>
      <c r="M16" s="48">
        <f t="shared" si="5"/>
        <v>15</v>
      </c>
      <c r="N16" s="13"/>
      <c r="O16" s="124">
        <v>109</v>
      </c>
      <c r="P16" s="43" t="s">
        <v>60</v>
      </c>
      <c r="Q16" s="45">
        <f t="shared" si="6"/>
        <v>103</v>
      </c>
      <c r="R16" s="124">
        <v>101</v>
      </c>
      <c r="S16" s="16"/>
      <c r="T16" s="33">
        <f t="shared" si="16"/>
        <v>104.13</v>
      </c>
      <c r="U16" s="34">
        <f t="shared" si="17"/>
        <v>102.78</v>
      </c>
      <c r="V16" s="35">
        <f t="shared" si="18"/>
        <v>104.5</v>
      </c>
      <c r="W16" s="16"/>
      <c r="X16" s="7">
        <f t="shared" ref="X16:X69" si="22">IF(M16="", "",ROUND(O16-T16,2))</f>
        <v>4.87</v>
      </c>
      <c r="Y16" s="6">
        <f t="shared" ref="Y16:Y69" si="23">IF(M16="", "",ROUND(Q16-U16,2))</f>
        <v>0.22</v>
      </c>
      <c r="Z16" s="8">
        <f t="shared" ref="Z16:Z69" si="24">IF(M16="", "",ROUND(R16-V16,2))</f>
        <v>-3.5</v>
      </c>
      <c r="AB16">
        <v>-0.2</v>
      </c>
      <c r="AC16">
        <v>-0.14000000000000001</v>
      </c>
      <c r="AD16">
        <v>-7.45</v>
      </c>
      <c r="AF16">
        <f t="shared" si="14"/>
        <v>5.07</v>
      </c>
      <c r="AH16">
        <f t="shared" si="15"/>
        <v>3.95</v>
      </c>
    </row>
    <row r="17" spans="1:34" ht="15.75">
      <c r="A17" s="119" t="str">
        <f t="shared" si="10"/>
        <v xml:space="preserve"> </v>
      </c>
      <c r="B17" s="120"/>
      <c r="C17" s="101"/>
      <c r="D17" s="122" t="s">
        <v>46</v>
      </c>
      <c r="E17" s="55" t="s">
        <v>46</v>
      </c>
      <c r="F17" s="56" t="s">
        <v>46</v>
      </c>
      <c r="G17" s="13"/>
      <c r="H17" s="27">
        <f t="shared" si="19"/>
        <v>17</v>
      </c>
      <c r="I17" s="28">
        <f t="shared" si="20"/>
        <v>17</v>
      </c>
      <c r="J17" s="28">
        <f t="shared" si="21"/>
        <v>17</v>
      </c>
      <c r="K17" s="28">
        <f t="shared" si="3"/>
        <v>17</v>
      </c>
      <c r="L17" s="29">
        <f t="shared" si="4"/>
        <v>17</v>
      </c>
      <c r="M17" s="48">
        <f t="shared" si="5"/>
        <v>16</v>
      </c>
      <c r="N17" s="13"/>
      <c r="O17" s="124">
        <v>107</v>
      </c>
      <c r="P17" s="43" t="s">
        <v>60</v>
      </c>
      <c r="Q17" s="45">
        <f t="shared" si="6"/>
        <v>103</v>
      </c>
      <c r="R17" s="124">
        <v>104</v>
      </c>
      <c r="S17" s="16"/>
      <c r="T17" s="33">
        <f t="shared" si="16"/>
        <v>105.56</v>
      </c>
      <c r="U17" s="34">
        <f t="shared" si="17"/>
        <v>104.1</v>
      </c>
      <c r="V17" s="35">
        <f t="shared" si="18"/>
        <v>104.97</v>
      </c>
      <c r="W17" s="16"/>
      <c r="X17" s="7">
        <f t="shared" si="22"/>
        <v>1.44</v>
      </c>
      <c r="Y17" s="6">
        <f t="shared" si="23"/>
        <v>-1.1000000000000001</v>
      </c>
      <c r="Z17" s="8">
        <f t="shared" si="24"/>
        <v>-0.97</v>
      </c>
      <c r="AB17">
        <v>-6.45</v>
      </c>
      <c r="AC17">
        <v>-1.68</v>
      </c>
      <c r="AD17">
        <v>-6.94</v>
      </c>
      <c r="AF17">
        <f t="shared" si="14"/>
        <v>7.8900000000000006</v>
      </c>
      <c r="AH17">
        <f t="shared" si="15"/>
        <v>5.9700000000000006</v>
      </c>
    </row>
    <row r="18" spans="1:34" ht="15.75">
      <c r="A18" s="119" t="str">
        <f t="shared" si="10"/>
        <v xml:space="preserve"> </v>
      </c>
      <c r="B18" s="120"/>
      <c r="C18" s="101"/>
      <c r="D18" s="122" t="s">
        <v>50</v>
      </c>
      <c r="E18" s="55" t="s">
        <v>46</v>
      </c>
      <c r="F18" s="56" t="s">
        <v>46</v>
      </c>
      <c r="G18" s="13"/>
      <c r="H18" s="27">
        <f t="shared" si="19"/>
        <v>21</v>
      </c>
      <c r="I18" s="28">
        <f t="shared" si="20"/>
        <v>17</v>
      </c>
      <c r="J18" s="28">
        <f t="shared" si="21"/>
        <v>17</v>
      </c>
      <c r="K18" s="28">
        <f t="shared" si="3"/>
        <v>19</v>
      </c>
      <c r="L18" s="29">
        <f t="shared" si="4"/>
        <v>18</v>
      </c>
      <c r="M18" s="48">
        <f t="shared" si="5"/>
        <v>17</v>
      </c>
      <c r="N18" s="13"/>
      <c r="O18" s="124">
        <v>107</v>
      </c>
      <c r="P18" s="43" t="s">
        <v>60</v>
      </c>
      <c r="Q18" s="45">
        <f t="shared" si="6"/>
        <v>103</v>
      </c>
      <c r="R18" s="124">
        <v>104</v>
      </c>
      <c r="S18" s="16"/>
      <c r="T18" s="33">
        <f t="shared" si="16"/>
        <v>106.81</v>
      </c>
      <c r="U18" s="34">
        <f t="shared" si="17"/>
        <v>104.74</v>
      </c>
      <c r="V18" s="35">
        <f t="shared" si="18"/>
        <v>106.33</v>
      </c>
      <c r="W18" s="16"/>
      <c r="X18" s="7">
        <f t="shared" si="22"/>
        <v>0.19</v>
      </c>
      <c r="Y18" s="6">
        <f t="shared" si="23"/>
        <v>-1.74</v>
      </c>
      <c r="Z18" s="8">
        <f t="shared" si="24"/>
        <v>-2.33</v>
      </c>
      <c r="AB18">
        <v>0.28000000000000003</v>
      </c>
      <c r="AC18">
        <v>-2.6</v>
      </c>
      <c r="AD18">
        <v>-6.32</v>
      </c>
      <c r="AF18">
        <f t="shared" si="14"/>
        <v>-9.0000000000000024E-2</v>
      </c>
      <c r="AH18">
        <f t="shared" si="15"/>
        <v>3.99</v>
      </c>
    </row>
    <row r="19" spans="1:34" ht="15.75">
      <c r="A19" s="119" t="str">
        <f t="shared" si="10"/>
        <v xml:space="preserve"> </v>
      </c>
      <c r="B19" s="120"/>
      <c r="C19" s="101"/>
      <c r="D19" s="122" t="s">
        <v>50</v>
      </c>
      <c r="E19" s="55" t="s">
        <v>50</v>
      </c>
      <c r="F19" s="56" t="s">
        <v>50</v>
      </c>
      <c r="G19" s="13"/>
      <c r="H19" s="27">
        <f t="shared" si="19"/>
        <v>21</v>
      </c>
      <c r="I19" s="28">
        <f t="shared" si="20"/>
        <v>21</v>
      </c>
      <c r="J19" s="28">
        <f t="shared" si="21"/>
        <v>21</v>
      </c>
      <c r="K19" s="28">
        <f t="shared" si="3"/>
        <v>21</v>
      </c>
      <c r="L19" s="29">
        <f t="shared" si="4"/>
        <v>21</v>
      </c>
      <c r="M19" s="48">
        <f t="shared" si="5"/>
        <v>20</v>
      </c>
      <c r="N19" s="13"/>
      <c r="O19" s="124">
        <v>115</v>
      </c>
      <c r="P19" s="43" t="s">
        <v>62</v>
      </c>
      <c r="Q19" s="45">
        <f t="shared" si="6"/>
        <v>113</v>
      </c>
      <c r="R19" s="124">
        <v>110</v>
      </c>
      <c r="S19" s="16"/>
      <c r="T19" s="33">
        <f t="shared" si="16"/>
        <v>111.58</v>
      </c>
      <c r="U19" s="34">
        <f t="shared" si="17"/>
        <v>108.68</v>
      </c>
      <c r="V19" s="35">
        <f t="shared" si="18"/>
        <v>110.57</v>
      </c>
      <c r="W19" s="16"/>
      <c r="X19" s="7">
        <f t="shared" si="22"/>
        <v>3.42</v>
      </c>
      <c r="Y19" s="6">
        <f t="shared" si="23"/>
        <v>4.32</v>
      </c>
      <c r="Z19" s="8">
        <f t="shared" si="24"/>
        <v>-0.56999999999999995</v>
      </c>
      <c r="AB19">
        <v>-0.55000000000000004</v>
      </c>
      <c r="AC19">
        <v>2.87</v>
      </c>
      <c r="AD19">
        <v>-3.87</v>
      </c>
      <c r="AF19">
        <f t="shared" si="14"/>
        <v>3.9699999999999998</v>
      </c>
      <c r="AH19">
        <f t="shared" si="15"/>
        <v>3.3000000000000003</v>
      </c>
    </row>
    <row r="20" spans="1:34" ht="15.75">
      <c r="A20" s="119" t="str">
        <f t="shared" si="10"/>
        <v xml:space="preserve"> </v>
      </c>
      <c r="B20" s="120"/>
      <c r="C20" s="101"/>
      <c r="D20" s="122" t="s">
        <v>50</v>
      </c>
      <c r="E20" s="55" t="s">
        <v>50</v>
      </c>
      <c r="F20" s="56" t="s">
        <v>50</v>
      </c>
      <c r="G20" s="13"/>
      <c r="H20" s="27">
        <f t="shared" si="19"/>
        <v>21</v>
      </c>
      <c r="I20" s="28">
        <f t="shared" si="20"/>
        <v>21</v>
      </c>
      <c r="J20" s="28">
        <f t="shared" si="21"/>
        <v>21</v>
      </c>
      <c r="K20" s="28">
        <f t="shared" si="3"/>
        <v>21</v>
      </c>
      <c r="L20" s="29">
        <f t="shared" si="4"/>
        <v>21</v>
      </c>
      <c r="M20" s="48">
        <f t="shared" si="5"/>
        <v>20</v>
      </c>
      <c r="N20" s="13"/>
      <c r="O20" s="124">
        <v>116</v>
      </c>
      <c r="P20" s="43" t="s">
        <v>62</v>
      </c>
      <c r="Q20" s="45">
        <f t="shared" si="6"/>
        <v>113</v>
      </c>
      <c r="R20" s="124">
        <v>106</v>
      </c>
      <c r="S20" s="16"/>
      <c r="T20" s="33">
        <f t="shared" si="16"/>
        <v>111.58</v>
      </c>
      <c r="U20" s="34">
        <f t="shared" si="17"/>
        <v>108.68</v>
      </c>
      <c r="V20" s="35">
        <f t="shared" si="18"/>
        <v>110.57</v>
      </c>
      <c r="W20" s="16"/>
      <c r="X20" s="7">
        <f t="shared" si="22"/>
        <v>4.42</v>
      </c>
      <c r="Y20" s="6">
        <f t="shared" si="23"/>
        <v>4.32</v>
      </c>
      <c r="Z20" s="8">
        <f t="shared" si="24"/>
        <v>-4.57</v>
      </c>
      <c r="AB20">
        <v>-4.55</v>
      </c>
      <c r="AC20">
        <v>2.87</v>
      </c>
      <c r="AD20">
        <v>-9.8699999999999992</v>
      </c>
      <c r="AF20">
        <f t="shared" si="14"/>
        <v>8.9699999999999989</v>
      </c>
      <c r="AH20">
        <f t="shared" si="15"/>
        <v>5.2999999999999989</v>
      </c>
    </row>
    <row r="21" spans="1:34" ht="15.75">
      <c r="A21" s="119" t="str">
        <f t="shared" si="10"/>
        <v xml:space="preserve"> </v>
      </c>
      <c r="B21" s="120"/>
      <c r="C21" s="101"/>
      <c r="D21" s="122" t="s">
        <v>50</v>
      </c>
      <c r="E21" s="55" t="s">
        <v>47</v>
      </c>
      <c r="F21" s="56" t="s">
        <v>46</v>
      </c>
      <c r="G21" s="13"/>
      <c r="H21" s="27">
        <f t="shared" si="19"/>
        <v>21</v>
      </c>
      <c r="I21" s="28">
        <f t="shared" si="20"/>
        <v>15</v>
      </c>
      <c r="J21" s="28">
        <f t="shared" si="21"/>
        <v>17</v>
      </c>
      <c r="K21" s="28">
        <f t="shared" si="3"/>
        <v>18</v>
      </c>
      <c r="L21" s="29">
        <f t="shared" si="4"/>
        <v>17.5</v>
      </c>
      <c r="M21" s="48">
        <f t="shared" si="5"/>
        <v>16</v>
      </c>
      <c r="N21" s="13"/>
      <c r="O21" s="125">
        <v>99</v>
      </c>
      <c r="P21" s="43" t="s">
        <v>60</v>
      </c>
      <c r="Q21" s="45">
        <f t="shared" si="6"/>
        <v>103</v>
      </c>
      <c r="R21" s="125">
        <v>96</v>
      </c>
      <c r="S21" s="16"/>
      <c r="T21" s="33">
        <f t="shared" si="16"/>
        <v>105.56</v>
      </c>
      <c r="U21" s="34">
        <f t="shared" si="17"/>
        <v>104.1</v>
      </c>
      <c r="V21" s="35">
        <f t="shared" si="18"/>
        <v>104.97</v>
      </c>
      <c r="W21" s="16"/>
      <c r="X21" s="7">
        <f t="shared" si="22"/>
        <v>-6.56</v>
      </c>
      <c r="Y21" s="6">
        <f t="shared" si="23"/>
        <v>-1.1000000000000001</v>
      </c>
      <c r="Z21" s="8">
        <f t="shared" si="24"/>
        <v>-8.9700000000000006</v>
      </c>
    </row>
    <row r="22" spans="1:34">
      <c r="A22" s="119" t="str">
        <f t="shared" si="10"/>
        <v xml:space="preserve"> </v>
      </c>
      <c r="B22" s="100"/>
      <c r="C22" s="101"/>
      <c r="D22" s="55"/>
      <c r="E22" s="55"/>
      <c r="F22" s="56"/>
      <c r="G22" s="13"/>
      <c r="H22" s="27" t="str">
        <f t="shared" si="19"/>
        <v/>
      </c>
      <c r="I22" s="28" t="str">
        <f t="shared" si="20"/>
        <v/>
      </c>
      <c r="J22" s="28" t="str">
        <f t="shared" si="21"/>
        <v/>
      </c>
      <c r="K22" s="28" t="str">
        <f t="shared" si="3"/>
        <v/>
      </c>
      <c r="L22" s="29" t="str">
        <f t="shared" si="4"/>
        <v/>
      </c>
      <c r="M22" s="48" t="str">
        <f t="shared" si="5"/>
        <v/>
      </c>
      <c r="N22" s="13"/>
      <c r="O22" s="44"/>
      <c r="P22" s="43"/>
      <c r="Q22" s="45"/>
      <c r="R22" s="46"/>
      <c r="S22" s="16"/>
      <c r="T22" s="33" t="str">
        <f t="shared" si="16"/>
        <v/>
      </c>
      <c r="U22" s="34" t="str">
        <f t="shared" si="17"/>
        <v/>
      </c>
      <c r="V22" s="35" t="str">
        <f t="shared" si="18"/>
        <v/>
      </c>
      <c r="W22" s="16"/>
      <c r="X22" s="7" t="str">
        <f t="shared" si="22"/>
        <v/>
      </c>
      <c r="Y22" s="6" t="str">
        <f t="shared" si="23"/>
        <v/>
      </c>
      <c r="Z22" s="8" t="str">
        <f t="shared" si="24"/>
        <v/>
      </c>
    </row>
    <row r="23" spans="1:34">
      <c r="A23" s="119" t="str">
        <f t="shared" si="10"/>
        <v xml:space="preserve"> </v>
      </c>
      <c r="B23" s="100"/>
      <c r="C23" s="101"/>
      <c r="D23" s="55"/>
      <c r="E23" s="55"/>
      <c r="F23" s="56"/>
      <c r="G23" s="13"/>
      <c r="H23" s="27" t="str">
        <f t="shared" si="19"/>
        <v/>
      </c>
      <c r="I23" s="28" t="str">
        <f t="shared" si="20"/>
        <v/>
      </c>
      <c r="J23" s="28" t="str">
        <f t="shared" si="21"/>
        <v/>
      </c>
      <c r="K23" s="28" t="str">
        <f t="shared" si="3"/>
        <v/>
      </c>
      <c r="L23" s="29" t="str">
        <f t="shared" si="4"/>
        <v/>
      </c>
      <c r="M23" s="48" t="str">
        <f t="shared" si="5"/>
        <v/>
      </c>
      <c r="N23" s="13"/>
      <c r="O23" s="44"/>
      <c r="P23" s="43"/>
      <c r="Q23" s="45"/>
      <c r="R23" s="46"/>
      <c r="S23" s="16"/>
      <c r="T23" s="33" t="str">
        <f t="shared" si="16"/>
        <v/>
      </c>
      <c r="U23" s="34" t="str">
        <f t="shared" si="17"/>
        <v/>
      </c>
      <c r="V23" s="35" t="str">
        <f t="shared" si="18"/>
        <v/>
      </c>
      <c r="W23" s="16"/>
      <c r="X23" s="7" t="str">
        <f t="shared" si="22"/>
        <v/>
      </c>
      <c r="Y23" s="6" t="str">
        <f t="shared" si="23"/>
        <v/>
      </c>
      <c r="Z23" s="8" t="str">
        <f t="shared" si="24"/>
        <v/>
      </c>
    </row>
    <row r="24" spans="1:34">
      <c r="A24" s="119" t="str">
        <f t="shared" si="10"/>
        <v xml:space="preserve"> </v>
      </c>
      <c r="B24" s="100"/>
      <c r="C24" s="101"/>
      <c r="D24" s="55"/>
      <c r="E24" s="55"/>
      <c r="F24" s="56"/>
      <c r="G24" s="13"/>
      <c r="H24" s="27" t="str">
        <f t="shared" si="19"/>
        <v/>
      </c>
      <c r="I24" s="28" t="str">
        <f t="shared" si="20"/>
        <v/>
      </c>
      <c r="J24" s="28" t="str">
        <f t="shared" si="21"/>
        <v/>
      </c>
      <c r="K24" s="28" t="str">
        <f t="shared" si="3"/>
        <v/>
      </c>
      <c r="L24" s="29" t="str">
        <f t="shared" si="4"/>
        <v/>
      </c>
      <c r="M24" s="48" t="str">
        <f t="shared" si="5"/>
        <v/>
      </c>
      <c r="N24" s="13"/>
      <c r="O24" s="44"/>
      <c r="P24" s="43"/>
      <c r="Q24" s="45"/>
      <c r="R24" s="46"/>
      <c r="S24" s="16"/>
      <c r="T24" s="33" t="str">
        <f t="shared" si="16"/>
        <v/>
      </c>
      <c r="U24" s="34" t="str">
        <f t="shared" si="17"/>
        <v/>
      </c>
      <c r="V24" s="35" t="str">
        <f t="shared" si="18"/>
        <v/>
      </c>
      <c r="W24" s="16"/>
      <c r="X24" s="7" t="str">
        <f t="shared" si="22"/>
        <v/>
      </c>
      <c r="Y24" s="6" t="str">
        <f t="shared" si="23"/>
        <v/>
      </c>
      <c r="Z24" s="8" t="str">
        <f t="shared" si="24"/>
        <v/>
      </c>
    </row>
    <row r="25" spans="1:34">
      <c r="A25" s="119" t="str">
        <f t="shared" si="10"/>
        <v xml:space="preserve"> </v>
      </c>
      <c r="B25" s="100"/>
      <c r="C25" s="101"/>
      <c r="D25" s="55"/>
      <c r="E25" s="55"/>
      <c r="F25" s="56"/>
      <c r="G25" s="13"/>
      <c r="H25" s="27" t="str">
        <f t="shared" si="19"/>
        <v/>
      </c>
      <c r="I25" s="28" t="str">
        <f t="shared" si="20"/>
        <v/>
      </c>
      <c r="J25" s="28" t="str">
        <f t="shared" si="21"/>
        <v/>
      </c>
      <c r="K25" s="28" t="str">
        <f t="shared" si="3"/>
        <v/>
      </c>
      <c r="L25" s="29" t="str">
        <f t="shared" si="4"/>
        <v/>
      </c>
      <c r="M25" s="48" t="str">
        <f t="shared" si="5"/>
        <v/>
      </c>
      <c r="N25" s="13"/>
      <c r="O25" s="44"/>
      <c r="P25" s="43"/>
      <c r="Q25" s="45"/>
      <c r="R25" s="46"/>
      <c r="S25" s="16"/>
      <c r="T25" s="33" t="str">
        <f t="shared" si="16"/>
        <v/>
      </c>
      <c r="U25" s="34" t="str">
        <f t="shared" si="17"/>
        <v/>
      </c>
      <c r="V25" s="35" t="str">
        <f t="shared" si="18"/>
        <v/>
      </c>
      <c r="W25" s="16"/>
      <c r="X25" s="7" t="str">
        <f t="shared" si="22"/>
        <v/>
      </c>
      <c r="Y25" s="6" t="str">
        <f t="shared" si="23"/>
        <v/>
      </c>
      <c r="Z25" s="8" t="str">
        <f t="shared" si="24"/>
        <v/>
      </c>
    </row>
    <row r="26" spans="1:34">
      <c r="A26" s="119" t="str">
        <f t="shared" si="10"/>
        <v xml:space="preserve"> </v>
      </c>
      <c r="B26" s="100"/>
      <c r="C26" s="101"/>
      <c r="D26" s="55"/>
      <c r="E26" s="55"/>
      <c r="F26" s="56"/>
      <c r="G26" s="13"/>
      <c r="H26" s="27" t="str">
        <f t="shared" si="19"/>
        <v/>
      </c>
      <c r="I26" s="28" t="str">
        <f t="shared" si="20"/>
        <v/>
      </c>
      <c r="J26" s="28" t="str">
        <f t="shared" si="21"/>
        <v/>
      </c>
      <c r="K26" s="28" t="str">
        <f t="shared" si="3"/>
        <v/>
      </c>
      <c r="L26" s="29" t="str">
        <f t="shared" si="4"/>
        <v/>
      </c>
      <c r="M26" s="48" t="str">
        <f t="shared" si="5"/>
        <v/>
      </c>
      <c r="N26" s="13"/>
      <c r="O26" s="44"/>
      <c r="P26" s="43"/>
      <c r="Q26" s="45"/>
      <c r="R26" s="46"/>
      <c r="S26" s="16"/>
      <c r="T26" s="33" t="str">
        <f t="shared" si="16"/>
        <v/>
      </c>
      <c r="U26" s="34" t="str">
        <f t="shared" si="17"/>
        <v/>
      </c>
      <c r="V26" s="35" t="str">
        <f t="shared" si="18"/>
        <v/>
      </c>
      <c r="W26" s="16"/>
      <c r="X26" s="7" t="str">
        <f t="shared" si="22"/>
        <v/>
      </c>
      <c r="Y26" s="6" t="str">
        <f t="shared" si="23"/>
        <v/>
      </c>
      <c r="Z26" s="8" t="str">
        <f t="shared" si="24"/>
        <v/>
      </c>
    </row>
    <row r="27" spans="1:34">
      <c r="A27" s="119" t="str">
        <f t="shared" si="10"/>
        <v xml:space="preserve"> </v>
      </c>
      <c r="B27" s="100"/>
      <c r="C27" s="101"/>
      <c r="D27" s="55"/>
      <c r="E27" s="55"/>
      <c r="F27" s="56"/>
      <c r="G27" s="13"/>
      <c r="H27" s="27" t="str">
        <f t="shared" si="19"/>
        <v/>
      </c>
      <c r="I27" s="28" t="str">
        <f t="shared" si="20"/>
        <v/>
      </c>
      <c r="J27" s="28" t="str">
        <f t="shared" si="21"/>
        <v/>
      </c>
      <c r="K27" s="28" t="str">
        <f t="shared" si="3"/>
        <v/>
      </c>
      <c r="L27" s="29" t="str">
        <f t="shared" si="4"/>
        <v/>
      </c>
      <c r="M27" s="48" t="str">
        <f t="shared" si="5"/>
        <v/>
      </c>
      <c r="N27" s="13"/>
      <c r="O27" s="44"/>
      <c r="P27" s="43"/>
      <c r="Q27" s="45"/>
      <c r="R27" s="46"/>
      <c r="S27" s="16"/>
      <c r="T27" s="33" t="str">
        <f t="shared" si="16"/>
        <v/>
      </c>
      <c r="U27" s="34" t="str">
        <f t="shared" si="17"/>
        <v/>
      </c>
      <c r="V27" s="35" t="str">
        <f t="shared" si="18"/>
        <v/>
      </c>
      <c r="W27" s="16"/>
      <c r="X27" s="7" t="str">
        <f t="shared" si="22"/>
        <v/>
      </c>
      <c r="Y27" s="6" t="str">
        <f t="shared" si="23"/>
        <v/>
      </c>
      <c r="Z27" s="8" t="str">
        <f t="shared" si="24"/>
        <v/>
      </c>
    </row>
    <row r="28" spans="1:34">
      <c r="A28" s="119" t="str">
        <f t="shared" si="10"/>
        <v xml:space="preserve"> </v>
      </c>
      <c r="B28" s="100"/>
      <c r="C28" s="101"/>
      <c r="D28" s="55"/>
      <c r="E28" s="55"/>
      <c r="F28" s="56"/>
      <c r="G28" s="13"/>
      <c r="H28" s="27" t="str">
        <f t="shared" si="19"/>
        <v/>
      </c>
      <c r="I28" s="28" t="str">
        <f t="shared" si="20"/>
        <v/>
      </c>
      <c r="J28" s="28" t="str">
        <f t="shared" si="21"/>
        <v/>
      </c>
      <c r="K28" s="28" t="str">
        <f t="shared" si="3"/>
        <v/>
      </c>
      <c r="L28" s="29" t="str">
        <f t="shared" si="4"/>
        <v/>
      </c>
      <c r="M28" s="48" t="str">
        <f t="shared" si="5"/>
        <v/>
      </c>
      <c r="N28" s="13"/>
      <c r="O28" s="44"/>
      <c r="P28" s="43"/>
      <c r="Q28" s="45"/>
      <c r="R28" s="46"/>
      <c r="S28" s="16"/>
      <c r="T28" s="33" t="str">
        <f t="shared" si="16"/>
        <v/>
      </c>
      <c r="U28" s="34" t="str">
        <f t="shared" si="17"/>
        <v/>
      </c>
      <c r="V28" s="35" t="str">
        <f t="shared" si="18"/>
        <v/>
      </c>
      <c r="W28" s="16"/>
      <c r="X28" s="7" t="str">
        <f t="shared" si="22"/>
        <v/>
      </c>
      <c r="Y28" s="6" t="str">
        <f t="shared" si="23"/>
        <v/>
      </c>
      <c r="Z28" s="8" t="str">
        <f t="shared" si="24"/>
        <v/>
      </c>
    </row>
    <row r="29" spans="1:34">
      <c r="A29" s="119" t="str">
        <f t="shared" si="10"/>
        <v xml:space="preserve"> </v>
      </c>
      <c r="B29" s="100"/>
      <c r="C29" s="101"/>
      <c r="D29" s="55"/>
      <c r="E29" s="55"/>
      <c r="F29" s="56"/>
      <c r="G29" s="13"/>
      <c r="H29" s="27" t="str">
        <f t="shared" si="19"/>
        <v/>
      </c>
      <c r="I29" s="28" t="str">
        <f t="shared" si="20"/>
        <v/>
      </c>
      <c r="J29" s="28" t="str">
        <f t="shared" si="21"/>
        <v/>
      </c>
      <c r="K29" s="28" t="str">
        <f t="shared" si="3"/>
        <v/>
      </c>
      <c r="L29" s="29" t="str">
        <f t="shared" si="4"/>
        <v/>
      </c>
      <c r="M29" s="48" t="str">
        <f t="shared" si="5"/>
        <v/>
      </c>
      <c r="N29" s="13"/>
      <c r="O29" s="44"/>
      <c r="P29" s="43"/>
      <c r="Q29" s="45"/>
      <c r="R29" s="46"/>
      <c r="S29" s="16"/>
      <c r="T29" s="33" t="str">
        <f t="shared" si="16"/>
        <v/>
      </c>
      <c r="U29" s="34" t="str">
        <f t="shared" si="17"/>
        <v/>
      </c>
      <c r="V29" s="35" t="str">
        <f t="shared" si="18"/>
        <v/>
      </c>
      <c r="W29" s="16"/>
      <c r="X29" s="7" t="str">
        <f t="shared" si="22"/>
        <v/>
      </c>
      <c r="Y29" s="6" t="str">
        <f t="shared" si="23"/>
        <v/>
      </c>
      <c r="Z29" s="8" t="str">
        <f t="shared" si="24"/>
        <v/>
      </c>
    </row>
    <row r="30" spans="1:34">
      <c r="A30" s="119" t="str">
        <f t="shared" si="10"/>
        <v xml:space="preserve"> </v>
      </c>
      <c r="B30" s="100"/>
      <c r="C30" s="101"/>
      <c r="D30" s="55"/>
      <c r="E30" s="55"/>
      <c r="F30" s="56"/>
      <c r="G30" s="13"/>
      <c r="H30" s="27" t="str">
        <f t="shared" si="19"/>
        <v/>
      </c>
      <c r="I30" s="28" t="str">
        <f t="shared" si="20"/>
        <v/>
      </c>
      <c r="J30" s="28" t="str">
        <f t="shared" si="21"/>
        <v/>
      </c>
      <c r="K30" s="28" t="str">
        <f t="shared" si="3"/>
        <v/>
      </c>
      <c r="L30" s="29" t="str">
        <f t="shared" si="4"/>
        <v/>
      </c>
      <c r="M30" s="48" t="str">
        <f t="shared" si="5"/>
        <v/>
      </c>
      <c r="N30" s="13"/>
      <c r="O30" s="44"/>
      <c r="P30" s="43"/>
      <c r="Q30" s="45"/>
      <c r="R30" s="46"/>
      <c r="S30" s="16"/>
      <c r="T30" s="33" t="str">
        <f t="shared" si="16"/>
        <v/>
      </c>
      <c r="U30" s="34" t="str">
        <f t="shared" si="17"/>
        <v/>
      </c>
      <c r="V30" s="35" t="str">
        <f t="shared" si="18"/>
        <v/>
      </c>
      <c r="W30" s="16"/>
      <c r="X30" s="7" t="str">
        <f t="shared" si="22"/>
        <v/>
      </c>
      <c r="Y30" s="6" t="str">
        <f t="shared" si="23"/>
        <v/>
      </c>
      <c r="Z30" s="8" t="str">
        <f t="shared" si="24"/>
        <v/>
      </c>
    </row>
    <row r="31" spans="1:34">
      <c r="A31" s="119" t="str">
        <f t="shared" si="10"/>
        <v xml:space="preserve"> </v>
      </c>
      <c r="B31" s="100"/>
      <c r="C31" s="101"/>
      <c r="D31" s="55"/>
      <c r="E31" s="55"/>
      <c r="F31" s="56"/>
      <c r="G31" s="13"/>
      <c r="H31" s="27" t="str">
        <f t="shared" si="19"/>
        <v/>
      </c>
      <c r="I31" s="28" t="str">
        <f t="shared" si="20"/>
        <v/>
      </c>
      <c r="J31" s="28" t="str">
        <f t="shared" si="21"/>
        <v/>
      </c>
      <c r="K31" s="28" t="str">
        <f t="shared" si="3"/>
        <v/>
      </c>
      <c r="L31" s="29" t="str">
        <f t="shared" si="4"/>
        <v/>
      </c>
      <c r="M31" s="48" t="str">
        <f t="shared" si="5"/>
        <v/>
      </c>
      <c r="N31" s="13"/>
      <c r="O31" s="44"/>
      <c r="P31" s="43"/>
      <c r="Q31" s="45"/>
      <c r="R31" s="46"/>
      <c r="S31" s="16"/>
      <c r="T31" s="33" t="str">
        <f t="shared" si="16"/>
        <v/>
      </c>
      <c r="U31" s="34" t="str">
        <f t="shared" si="17"/>
        <v/>
      </c>
      <c r="V31" s="35" t="str">
        <f t="shared" si="18"/>
        <v/>
      </c>
      <c r="W31" s="16"/>
      <c r="X31" s="7" t="str">
        <f t="shared" si="22"/>
        <v/>
      </c>
      <c r="Y31" s="6" t="str">
        <f t="shared" si="23"/>
        <v/>
      </c>
      <c r="Z31" s="8" t="str">
        <f t="shared" si="24"/>
        <v/>
      </c>
    </row>
    <row r="32" spans="1:34">
      <c r="A32" s="119" t="str">
        <f t="shared" si="10"/>
        <v xml:space="preserve"> </v>
      </c>
      <c r="B32" s="100"/>
      <c r="C32" s="101"/>
      <c r="D32" s="55"/>
      <c r="E32" s="55"/>
      <c r="F32" s="56"/>
      <c r="G32" s="13"/>
      <c r="H32" s="27" t="str">
        <f t="shared" si="19"/>
        <v/>
      </c>
      <c r="I32" s="28" t="str">
        <f t="shared" si="20"/>
        <v/>
      </c>
      <c r="J32" s="28" t="str">
        <f t="shared" si="21"/>
        <v/>
      </c>
      <c r="K32" s="28" t="str">
        <f t="shared" si="3"/>
        <v/>
      </c>
      <c r="L32" s="29" t="str">
        <f t="shared" si="4"/>
        <v/>
      </c>
      <c r="M32" s="48" t="str">
        <f t="shared" si="5"/>
        <v/>
      </c>
      <c r="N32" s="13"/>
      <c r="O32" s="44"/>
      <c r="P32" s="43"/>
      <c r="Q32" s="45"/>
      <c r="R32" s="46"/>
      <c r="S32" s="16"/>
      <c r="T32" s="33" t="str">
        <f t="shared" si="16"/>
        <v/>
      </c>
      <c r="U32" s="34" t="str">
        <f t="shared" si="17"/>
        <v/>
      </c>
      <c r="V32" s="35" t="str">
        <f t="shared" si="18"/>
        <v/>
      </c>
      <c r="W32" s="16"/>
      <c r="X32" s="7" t="str">
        <f t="shared" si="22"/>
        <v/>
      </c>
      <c r="Y32" s="6" t="str">
        <f t="shared" si="23"/>
        <v/>
      </c>
      <c r="Z32" s="8" t="str">
        <f t="shared" si="24"/>
        <v/>
      </c>
    </row>
    <row r="33" spans="1:26">
      <c r="A33" s="119" t="str">
        <f t="shared" si="10"/>
        <v xml:space="preserve"> </v>
      </c>
      <c r="B33" s="100"/>
      <c r="C33" s="101"/>
      <c r="D33" s="55"/>
      <c r="E33" s="55"/>
      <c r="F33" s="56"/>
      <c r="G33" s="13"/>
      <c r="H33" s="27" t="str">
        <f t="shared" si="19"/>
        <v/>
      </c>
      <c r="I33" s="28" t="str">
        <f t="shared" si="20"/>
        <v/>
      </c>
      <c r="J33" s="28" t="str">
        <f t="shared" si="21"/>
        <v/>
      </c>
      <c r="K33" s="28" t="str">
        <f t="shared" si="3"/>
        <v/>
      </c>
      <c r="L33" s="29" t="str">
        <f t="shared" si="4"/>
        <v/>
      </c>
      <c r="M33" s="48" t="str">
        <f t="shared" si="5"/>
        <v/>
      </c>
      <c r="N33" s="13"/>
      <c r="O33" s="44"/>
      <c r="P33" s="43"/>
      <c r="Q33" s="45"/>
      <c r="R33" s="46"/>
      <c r="S33" s="16"/>
      <c r="T33" s="33" t="str">
        <f t="shared" si="16"/>
        <v/>
      </c>
      <c r="U33" s="34" t="str">
        <f t="shared" si="17"/>
        <v/>
      </c>
      <c r="V33" s="35" t="str">
        <f t="shared" si="18"/>
        <v/>
      </c>
      <c r="W33" s="16"/>
      <c r="X33" s="7" t="str">
        <f t="shared" si="22"/>
        <v/>
      </c>
      <c r="Y33" s="6" t="str">
        <f t="shared" si="23"/>
        <v/>
      </c>
      <c r="Z33" s="8" t="str">
        <f t="shared" si="24"/>
        <v/>
      </c>
    </row>
    <row r="34" spans="1:26">
      <c r="A34" s="119" t="str">
        <f t="shared" si="10"/>
        <v xml:space="preserve"> </v>
      </c>
      <c r="B34" s="100"/>
      <c r="C34" s="101"/>
      <c r="D34" s="55"/>
      <c r="E34" s="55"/>
      <c r="F34" s="56"/>
      <c r="G34" s="13"/>
      <c r="H34" s="27" t="str">
        <f t="shared" si="19"/>
        <v/>
      </c>
      <c r="I34" s="28" t="str">
        <f t="shared" si="20"/>
        <v/>
      </c>
      <c r="J34" s="28" t="str">
        <f t="shared" si="21"/>
        <v/>
      </c>
      <c r="K34" s="28" t="str">
        <f t="shared" si="3"/>
        <v/>
      </c>
      <c r="L34" s="29" t="str">
        <f t="shared" si="4"/>
        <v/>
      </c>
      <c r="M34" s="48" t="str">
        <f t="shared" si="5"/>
        <v/>
      </c>
      <c r="N34" s="13"/>
      <c r="O34" s="44"/>
      <c r="P34" s="43"/>
      <c r="Q34" s="45"/>
      <c r="R34" s="46"/>
      <c r="S34" s="16"/>
      <c r="T34" s="33" t="str">
        <f t="shared" si="16"/>
        <v/>
      </c>
      <c r="U34" s="34" t="str">
        <f t="shared" si="17"/>
        <v/>
      </c>
      <c r="V34" s="35" t="str">
        <f t="shared" si="18"/>
        <v/>
      </c>
      <c r="W34" s="16"/>
      <c r="X34" s="7" t="str">
        <f t="shared" si="22"/>
        <v/>
      </c>
      <c r="Y34" s="6" t="str">
        <f t="shared" si="23"/>
        <v/>
      </c>
      <c r="Z34" s="8" t="str">
        <f t="shared" si="24"/>
        <v/>
      </c>
    </row>
    <row r="35" spans="1:26">
      <c r="A35" s="119" t="str">
        <f t="shared" si="10"/>
        <v xml:space="preserve"> </v>
      </c>
      <c r="B35" s="100"/>
      <c r="C35" s="101"/>
      <c r="D35" s="55"/>
      <c r="E35" s="55"/>
      <c r="F35" s="56"/>
      <c r="G35" s="13"/>
      <c r="H35" s="27" t="str">
        <f t="shared" si="19"/>
        <v/>
      </c>
      <c r="I35" s="28" t="str">
        <f t="shared" si="20"/>
        <v/>
      </c>
      <c r="J35" s="28" t="str">
        <f t="shared" si="21"/>
        <v/>
      </c>
      <c r="K35" s="28" t="str">
        <f t="shared" si="3"/>
        <v/>
      </c>
      <c r="L35" s="29" t="str">
        <f t="shared" si="4"/>
        <v/>
      </c>
      <c r="M35" s="48" t="str">
        <f t="shared" si="5"/>
        <v/>
      </c>
      <c r="N35" s="13"/>
      <c r="O35" s="44"/>
      <c r="P35" s="43"/>
      <c r="Q35" s="45"/>
      <c r="R35" s="46"/>
      <c r="S35" s="16"/>
      <c r="T35" s="33" t="str">
        <f t="shared" si="16"/>
        <v/>
      </c>
      <c r="U35" s="34" t="str">
        <f t="shared" si="17"/>
        <v/>
      </c>
      <c r="V35" s="35" t="str">
        <f t="shared" si="18"/>
        <v/>
      </c>
      <c r="W35" s="16"/>
      <c r="X35" s="7" t="str">
        <f t="shared" si="22"/>
        <v/>
      </c>
      <c r="Y35" s="6" t="str">
        <f t="shared" si="23"/>
        <v/>
      </c>
      <c r="Z35" s="8" t="str">
        <f t="shared" si="24"/>
        <v/>
      </c>
    </row>
    <row r="36" spans="1:26">
      <c r="A36" s="119" t="str">
        <f t="shared" si="10"/>
        <v xml:space="preserve"> </v>
      </c>
      <c r="B36" s="100"/>
      <c r="C36" s="101"/>
      <c r="D36" s="55"/>
      <c r="E36" s="55"/>
      <c r="F36" s="56"/>
      <c r="G36" s="13"/>
      <c r="H36" s="27" t="str">
        <f t="shared" si="19"/>
        <v/>
      </c>
      <c r="I36" s="28" t="str">
        <f t="shared" si="20"/>
        <v/>
      </c>
      <c r="J36" s="28" t="str">
        <f t="shared" si="21"/>
        <v/>
      </c>
      <c r="K36" s="28" t="str">
        <f t="shared" si="3"/>
        <v/>
      </c>
      <c r="L36" s="29" t="str">
        <f t="shared" si="4"/>
        <v/>
      </c>
      <c r="M36" s="48" t="str">
        <f t="shared" si="5"/>
        <v/>
      </c>
      <c r="N36" s="13"/>
      <c r="O36" s="44"/>
      <c r="P36" s="43"/>
      <c r="Q36" s="45"/>
      <c r="R36" s="46"/>
      <c r="S36" s="16"/>
      <c r="T36" s="33" t="str">
        <f t="shared" si="16"/>
        <v/>
      </c>
      <c r="U36" s="34" t="str">
        <f t="shared" si="17"/>
        <v/>
      </c>
      <c r="V36" s="35" t="str">
        <f t="shared" si="18"/>
        <v/>
      </c>
      <c r="W36" s="16"/>
      <c r="X36" s="7" t="str">
        <f t="shared" si="22"/>
        <v/>
      </c>
      <c r="Y36" s="6" t="str">
        <f t="shared" si="23"/>
        <v/>
      </c>
      <c r="Z36" s="8" t="str">
        <f t="shared" si="24"/>
        <v/>
      </c>
    </row>
    <row r="37" spans="1:26">
      <c r="A37" s="119" t="str">
        <f t="shared" si="10"/>
        <v xml:space="preserve"> </v>
      </c>
      <c r="B37" s="100"/>
      <c r="C37" s="101"/>
      <c r="D37" s="55"/>
      <c r="E37" s="55"/>
      <c r="F37" s="56"/>
      <c r="G37" s="13"/>
      <c r="H37" s="27" t="str">
        <f t="shared" si="19"/>
        <v/>
      </c>
      <c r="I37" s="28" t="str">
        <f t="shared" si="20"/>
        <v/>
      </c>
      <c r="J37" s="28" t="str">
        <f t="shared" si="21"/>
        <v/>
      </c>
      <c r="K37" s="28" t="str">
        <f t="shared" si="3"/>
        <v/>
      </c>
      <c r="L37" s="29" t="str">
        <f t="shared" si="4"/>
        <v/>
      </c>
      <c r="M37" s="48" t="str">
        <f t="shared" si="5"/>
        <v/>
      </c>
      <c r="N37" s="13"/>
      <c r="O37" s="44"/>
      <c r="P37" s="43"/>
      <c r="Q37" s="45"/>
      <c r="R37" s="46"/>
      <c r="S37" s="16"/>
      <c r="T37" s="33" t="str">
        <f t="shared" si="16"/>
        <v/>
      </c>
      <c r="U37" s="34" t="str">
        <f t="shared" si="17"/>
        <v/>
      </c>
      <c r="V37" s="35" t="str">
        <f t="shared" si="18"/>
        <v/>
      </c>
      <c r="W37" s="16"/>
      <c r="X37" s="7" t="str">
        <f t="shared" si="22"/>
        <v/>
      </c>
      <c r="Y37" s="6" t="str">
        <f t="shared" si="23"/>
        <v/>
      </c>
      <c r="Z37" s="8" t="str">
        <f t="shared" si="24"/>
        <v/>
      </c>
    </row>
    <row r="38" spans="1:26">
      <c r="A38" s="119" t="str">
        <f t="shared" si="10"/>
        <v xml:space="preserve"> </v>
      </c>
      <c r="B38" s="100"/>
      <c r="C38" s="101"/>
      <c r="D38" s="55"/>
      <c r="E38" s="55"/>
      <c r="F38" s="56"/>
      <c r="G38" s="13"/>
      <c r="H38" s="27" t="str">
        <f t="shared" si="19"/>
        <v/>
      </c>
      <c r="I38" s="28" t="str">
        <f t="shared" si="20"/>
        <v/>
      </c>
      <c r="J38" s="28" t="str">
        <f t="shared" si="21"/>
        <v/>
      </c>
      <c r="K38" s="28" t="str">
        <f t="shared" si="3"/>
        <v/>
      </c>
      <c r="L38" s="29" t="str">
        <f t="shared" si="4"/>
        <v/>
      </c>
      <c r="M38" s="48" t="str">
        <f t="shared" si="5"/>
        <v/>
      </c>
      <c r="N38" s="13"/>
      <c r="O38" s="44"/>
      <c r="P38" s="43"/>
      <c r="Q38" s="45"/>
      <c r="R38" s="46"/>
      <c r="S38" s="16"/>
      <c r="T38" s="33" t="str">
        <f t="shared" si="16"/>
        <v/>
      </c>
      <c r="U38" s="34" t="str">
        <f t="shared" si="17"/>
        <v/>
      </c>
      <c r="V38" s="35" t="str">
        <f t="shared" si="18"/>
        <v/>
      </c>
      <c r="W38" s="16"/>
      <c r="X38" s="7" t="str">
        <f t="shared" si="22"/>
        <v/>
      </c>
      <c r="Y38" s="6" t="str">
        <f t="shared" si="23"/>
        <v/>
      </c>
      <c r="Z38" s="8" t="str">
        <f t="shared" si="24"/>
        <v/>
      </c>
    </row>
    <row r="39" spans="1:26">
      <c r="A39" s="119" t="str">
        <f t="shared" si="10"/>
        <v xml:space="preserve"> </v>
      </c>
      <c r="B39" s="100"/>
      <c r="C39" s="101"/>
      <c r="D39" s="55"/>
      <c r="E39" s="55"/>
      <c r="F39" s="56"/>
      <c r="G39" s="13"/>
      <c r="H39" s="27" t="str">
        <f t="shared" si="19"/>
        <v/>
      </c>
      <c r="I39" s="28" t="str">
        <f t="shared" si="20"/>
        <v/>
      </c>
      <c r="J39" s="28" t="str">
        <f t="shared" si="21"/>
        <v/>
      </c>
      <c r="K39" s="28" t="str">
        <f t="shared" si="3"/>
        <v/>
      </c>
      <c r="L39" s="29" t="str">
        <f t="shared" si="4"/>
        <v/>
      </c>
      <c r="M39" s="48" t="str">
        <f t="shared" ref="M39:M69" si="25">IF(L39="","",VLOOKUP(L39,KS1GroupSelect,2,TRUE))</f>
        <v/>
      </c>
      <c r="N39" s="13"/>
      <c r="O39" s="44"/>
      <c r="P39" s="43"/>
      <c r="Q39" s="45"/>
      <c r="R39" s="46"/>
      <c r="S39" s="16"/>
      <c r="T39" s="33" t="str">
        <f t="shared" si="16"/>
        <v/>
      </c>
      <c r="U39" s="34" t="str">
        <f t="shared" si="17"/>
        <v/>
      </c>
      <c r="V39" s="35" t="str">
        <f t="shared" si="18"/>
        <v/>
      </c>
      <c r="W39" s="16"/>
      <c r="X39" s="7" t="str">
        <f t="shared" si="22"/>
        <v/>
      </c>
      <c r="Y39" s="6" t="str">
        <f t="shared" si="23"/>
        <v/>
      </c>
      <c r="Z39" s="8" t="str">
        <f t="shared" si="24"/>
        <v/>
      </c>
    </row>
    <row r="40" spans="1:26">
      <c r="A40" s="119" t="str">
        <f t="shared" si="10"/>
        <v xml:space="preserve"> </v>
      </c>
      <c r="B40" s="100"/>
      <c r="C40" s="101"/>
      <c r="D40" s="55"/>
      <c r="E40" s="55"/>
      <c r="F40" s="56"/>
      <c r="G40" s="13"/>
      <c r="H40" s="27" t="str">
        <f t="shared" si="19"/>
        <v/>
      </c>
      <c r="I40" s="28" t="str">
        <f t="shared" si="20"/>
        <v/>
      </c>
      <c r="J40" s="28" t="str">
        <f t="shared" si="21"/>
        <v/>
      </c>
      <c r="K40" s="28" t="str">
        <f t="shared" si="3"/>
        <v/>
      </c>
      <c r="L40" s="29" t="str">
        <f t="shared" si="4"/>
        <v/>
      </c>
      <c r="M40" s="48" t="str">
        <f t="shared" si="25"/>
        <v/>
      </c>
      <c r="N40" s="13"/>
      <c r="O40" s="44"/>
      <c r="P40" s="43"/>
      <c r="Q40" s="45"/>
      <c r="R40" s="46"/>
      <c r="S40" s="16"/>
      <c r="T40" s="33" t="str">
        <f t="shared" si="16"/>
        <v/>
      </c>
      <c r="U40" s="34" t="str">
        <f t="shared" si="17"/>
        <v/>
      </c>
      <c r="V40" s="35" t="str">
        <f t="shared" si="18"/>
        <v/>
      </c>
      <c r="W40" s="16"/>
      <c r="X40" s="7" t="str">
        <f t="shared" si="22"/>
        <v/>
      </c>
      <c r="Y40" s="6" t="str">
        <f t="shared" si="23"/>
        <v/>
      </c>
      <c r="Z40" s="8" t="str">
        <f t="shared" si="24"/>
        <v/>
      </c>
    </row>
    <row r="41" spans="1:26">
      <c r="A41" s="119" t="str">
        <f t="shared" si="10"/>
        <v xml:space="preserve"> </v>
      </c>
      <c r="B41" s="100"/>
      <c r="C41" s="101"/>
      <c r="D41" s="55"/>
      <c r="E41" s="55"/>
      <c r="F41" s="56"/>
      <c r="G41" s="13"/>
      <c r="H41" s="27" t="str">
        <f t="shared" si="19"/>
        <v/>
      </c>
      <c r="I41" s="28" t="str">
        <f t="shared" si="20"/>
        <v/>
      </c>
      <c r="J41" s="28" t="str">
        <f t="shared" si="21"/>
        <v/>
      </c>
      <c r="K41" s="28" t="str">
        <f t="shared" si="3"/>
        <v/>
      </c>
      <c r="L41" s="29" t="str">
        <f t="shared" si="4"/>
        <v/>
      </c>
      <c r="M41" s="48" t="str">
        <f t="shared" si="25"/>
        <v/>
      </c>
      <c r="N41" s="13"/>
      <c r="O41" s="44"/>
      <c r="P41" s="43"/>
      <c r="Q41" s="45"/>
      <c r="R41" s="46"/>
      <c r="S41" s="16"/>
      <c r="T41" s="33" t="str">
        <f t="shared" si="16"/>
        <v/>
      </c>
      <c r="U41" s="34" t="str">
        <f t="shared" si="17"/>
        <v/>
      </c>
      <c r="V41" s="35" t="str">
        <f t="shared" si="18"/>
        <v/>
      </c>
      <c r="W41" s="16"/>
      <c r="X41" s="7" t="str">
        <f t="shared" si="22"/>
        <v/>
      </c>
      <c r="Y41" s="6" t="str">
        <f t="shared" si="23"/>
        <v/>
      </c>
      <c r="Z41" s="8" t="str">
        <f t="shared" si="24"/>
        <v/>
      </c>
    </row>
    <row r="42" spans="1:26">
      <c r="A42" s="119" t="str">
        <f t="shared" si="10"/>
        <v xml:space="preserve"> </v>
      </c>
      <c r="B42" s="100"/>
      <c r="C42" s="101"/>
      <c r="D42" s="55"/>
      <c r="E42" s="55"/>
      <c r="F42" s="56"/>
      <c r="G42" s="13"/>
      <c r="H42" s="27" t="str">
        <f t="shared" si="19"/>
        <v/>
      </c>
      <c r="I42" s="28" t="str">
        <f t="shared" si="20"/>
        <v/>
      </c>
      <c r="J42" s="28" t="str">
        <f t="shared" si="21"/>
        <v/>
      </c>
      <c r="K42" s="28" t="str">
        <f t="shared" si="3"/>
        <v/>
      </c>
      <c r="L42" s="29" t="str">
        <f t="shared" si="4"/>
        <v/>
      </c>
      <c r="M42" s="48" t="str">
        <f t="shared" si="25"/>
        <v/>
      </c>
      <c r="N42" s="13"/>
      <c r="O42" s="44"/>
      <c r="P42" s="43"/>
      <c r="Q42" s="45"/>
      <c r="R42" s="46"/>
      <c r="S42" s="16"/>
      <c r="T42" s="33" t="str">
        <f t="shared" si="16"/>
        <v/>
      </c>
      <c r="U42" s="34" t="str">
        <f t="shared" si="17"/>
        <v/>
      </c>
      <c r="V42" s="35" t="str">
        <f t="shared" si="18"/>
        <v/>
      </c>
      <c r="W42" s="16"/>
      <c r="X42" s="7" t="str">
        <f t="shared" si="22"/>
        <v/>
      </c>
      <c r="Y42" s="6" t="str">
        <f t="shared" si="23"/>
        <v/>
      </c>
      <c r="Z42" s="8" t="str">
        <f t="shared" si="24"/>
        <v/>
      </c>
    </row>
    <row r="43" spans="1:26">
      <c r="A43" s="119" t="str">
        <f t="shared" si="10"/>
        <v xml:space="preserve"> </v>
      </c>
      <c r="B43" s="100"/>
      <c r="C43" s="101"/>
      <c r="D43" s="55"/>
      <c r="E43" s="55"/>
      <c r="F43" s="56"/>
      <c r="G43" s="13"/>
      <c r="H43" s="27" t="str">
        <f t="shared" si="19"/>
        <v/>
      </c>
      <c r="I43" s="28" t="str">
        <f t="shared" si="20"/>
        <v/>
      </c>
      <c r="J43" s="28" t="str">
        <f t="shared" si="21"/>
        <v/>
      </c>
      <c r="K43" s="28" t="str">
        <f t="shared" si="3"/>
        <v/>
      </c>
      <c r="L43" s="29" t="str">
        <f t="shared" si="4"/>
        <v/>
      </c>
      <c r="M43" s="48" t="str">
        <f t="shared" si="25"/>
        <v/>
      </c>
      <c r="N43" s="13"/>
      <c r="O43" s="44"/>
      <c r="P43" s="43"/>
      <c r="Q43" s="45"/>
      <c r="R43" s="46"/>
      <c r="S43" s="16"/>
      <c r="T43" s="33" t="str">
        <f t="shared" si="16"/>
        <v/>
      </c>
      <c r="U43" s="34" t="str">
        <f t="shared" si="17"/>
        <v/>
      </c>
      <c r="V43" s="35" t="str">
        <f t="shared" si="18"/>
        <v/>
      </c>
      <c r="W43" s="16"/>
      <c r="X43" s="7" t="str">
        <f t="shared" si="22"/>
        <v/>
      </c>
      <c r="Y43" s="6" t="str">
        <f t="shared" si="23"/>
        <v/>
      </c>
      <c r="Z43" s="8" t="str">
        <f t="shared" si="24"/>
        <v/>
      </c>
    </row>
    <row r="44" spans="1:26">
      <c r="A44" s="119" t="str">
        <f t="shared" si="10"/>
        <v xml:space="preserve"> </v>
      </c>
      <c r="B44" s="100"/>
      <c r="C44" s="101"/>
      <c r="D44" s="55"/>
      <c r="E44" s="55"/>
      <c r="F44" s="56"/>
      <c r="G44" s="13"/>
      <c r="H44" s="27" t="str">
        <f t="shared" si="19"/>
        <v/>
      </c>
      <c r="I44" s="28" t="str">
        <f t="shared" si="20"/>
        <v/>
      </c>
      <c r="J44" s="28" t="str">
        <f t="shared" si="21"/>
        <v/>
      </c>
      <c r="K44" s="28" t="str">
        <f t="shared" si="3"/>
        <v/>
      </c>
      <c r="L44" s="29" t="str">
        <f t="shared" si="4"/>
        <v/>
      </c>
      <c r="M44" s="48" t="str">
        <f t="shared" si="25"/>
        <v/>
      </c>
      <c r="N44" s="13"/>
      <c r="O44" s="44"/>
      <c r="P44" s="43"/>
      <c r="Q44" s="45"/>
      <c r="R44" s="46"/>
      <c r="S44" s="16"/>
      <c r="T44" s="33" t="str">
        <f t="shared" si="16"/>
        <v/>
      </c>
      <c r="U44" s="34" t="str">
        <f t="shared" si="17"/>
        <v/>
      </c>
      <c r="V44" s="35" t="str">
        <f t="shared" si="18"/>
        <v/>
      </c>
      <c r="W44" s="16"/>
      <c r="X44" s="7" t="str">
        <f t="shared" si="22"/>
        <v/>
      </c>
      <c r="Y44" s="6" t="str">
        <f t="shared" si="23"/>
        <v/>
      </c>
      <c r="Z44" s="8" t="str">
        <f t="shared" si="24"/>
        <v/>
      </c>
    </row>
    <row r="45" spans="1:26">
      <c r="A45" s="119" t="str">
        <f t="shared" si="10"/>
        <v xml:space="preserve"> </v>
      </c>
      <c r="B45" s="100"/>
      <c r="C45" s="101"/>
      <c r="D45" s="55"/>
      <c r="E45" s="55"/>
      <c r="F45" s="56"/>
      <c r="G45" s="13"/>
      <c r="H45" s="27" t="str">
        <f t="shared" si="19"/>
        <v/>
      </c>
      <c r="I45" s="28" t="str">
        <f t="shared" si="20"/>
        <v/>
      </c>
      <c r="J45" s="28" t="str">
        <f t="shared" si="21"/>
        <v/>
      </c>
      <c r="K45" s="28" t="str">
        <f t="shared" si="3"/>
        <v/>
      </c>
      <c r="L45" s="29" t="str">
        <f t="shared" si="4"/>
        <v/>
      </c>
      <c r="M45" s="48" t="str">
        <f t="shared" si="25"/>
        <v/>
      </c>
      <c r="N45" s="13"/>
      <c r="O45" s="44"/>
      <c r="P45" s="43"/>
      <c r="Q45" s="45"/>
      <c r="R45" s="46"/>
      <c r="S45" s="16"/>
      <c r="T45" s="33" t="str">
        <f t="shared" si="16"/>
        <v/>
      </c>
      <c r="U45" s="34" t="str">
        <f t="shared" si="17"/>
        <v/>
      </c>
      <c r="V45" s="35" t="str">
        <f t="shared" si="18"/>
        <v/>
      </c>
      <c r="W45" s="16"/>
      <c r="X45" s="7" t="str">
        <f t="shared" si="22"/>
        <v/>
      </c>
      <c r="Y45" s="6" t="str">
        <f t="shared" si="23"/>
        <v/>
      </c>
      <c r="Z45" s="8" t="str">
        <f t="shared" si="24"/>
        <v/>
      </c>
    </row>
    <row r="46" spans="1:26">
      <c r="A46" s="119" t="str">
        <f t="shared" si="10"/>
        <v xml:space="preserve"> </v>
      </c>
      <c r="B46" s="100"/>
      <c r="C46" s="101"/>
      <c r="D46" s="55"/>
      <c r="E46" s="55"/>
      <c r="F46" s="56"/>
      <c r="G46" s="13"/>
      <c r="H46" s="27" t="str">
        <f t="shared" si="19"/>
        <v/>
      </c>
      <c r="I46" s="28" t="str">
        <f t="shared" si="20"/>
        <v/>
      </c>
      <c r="J46" s="28" t="str">
        <f t="shared" si="21"/>
        <v/>
      </c>
      <c r="K46" s="28" t="str">
        <f t="shared" si="3"/>
        <v/>
      </c>
      <c r="L46" s="29" t="str">
        <f t="shared" si="4"/>
        <v/>
      </c>
      <c r="M46" s="48" t="str">
        <f t="shared" si="25"/>
        <v/>
      </c>
      <c r="N46" s="13"/>
      <c r="O46" s="44"/>
      <c r="P46" s="43"/>
      <c r="Q46" s="45"/>
      <c r="R46" s="46"/>
      <c r="S46" s="16"/>
      <c r="T46" s="33" t="str">
        <f t="shared" si="16"/>
        <v/>
      </c>
      <c r="U46" s="34" t="str">
        <f t="shared" si="17"/>
        <v/>
      </c>
      <c r="V46" s="35" t="str">
        <f t="shared" si="18"/>
        <v/>
      </c>
      <c r="W46" s="16"/>
      <c r="X46" s="7" t="str">
        <f t="shared" si="22"/>
        <v/>
      </c>
      <c r="Y46" s="6" t="str">
        <f t="shared" si="23"/>
        <v/>
      </c>
      <c r="Z46" s="8" t="str">
        <f t="shared" si="24"/>
        <v/>
      </c>
    </row>
    <row r="47" spans="1:26">
      <c r="A47" s="119" t="str">
        <f t="shared" si="10"/>
        <v xml:space="preserve"> </v>
      </c>
      <c r="B47" s="100"/>
      <c r="C47" s="101"/>
      <c r="D47" s="55"/>
      <c r="E47" s="55"/>
      <c r="F47" s="56"/>
      <c r="G47" s="13"/>
      <c r="H47" s="27" t="str">
        <f t="shared" si="19"/>
        <v/>
      </c>
      <c r="I47" s="28" t="str">
        <f t="shared" si="20"/>
        <v/>
      </c>
      <c r="J47" s="28" t="str">
        <f t="shared" si="21"/>
        <v/>
      </c>
      <c r="K47" s="28" t="str">
        <f t="shared" si="3"/>
        <v/>
      </c>
      <c r="L47" s="29" t="str">
        <f t="shared" si="4"/>
        <v/>
      </c>
      <c r="M47" s="48" t="str">
        <f t="shared" si="25"/>
        <v/>
      </c>
      <c r="N47" s="13"/>
      <c r="O47" s="44"/>
      <c r="P47" s="43"/>
      <c r="Q47" s="45"/>
      <c r="R47" s="46"/>
      <c r="S47" s="16"/>
      <c r="T47" s="33" t="str">
        <f t="shared" si="16"/>
        <v/>
      </c>
      <c r="U47" s="34" t="str">
        <f t="shared" si="17"/>
        <v/>
      </c>
      <c r="V47" s="35" t="str">
        <f t="shared" si="18"/>
        <v/>
      </c>
      <c r="W47" s="16"/>
      <c r="X47" s="7" t="str">
        <f t="shared" si="22"/>
        <v/>
      </c>
      <c r="Y47" s="6" t="str">
        <f t="shared" si="23"/>
        <v/>
      </c>
      <c r="Z47" s="8" t="str">
        <f t="shared" si="24"/>
        <v/>
      </c>
    </row>
    <row r="48" spans="1:26">
      <c r="A48" s="119" t="str">
        <f t="shared" si="10"/>
        <v xml:space="preserve"> </v>
      </c>
      <c r="B48" s="100"/>
      <c r="C48" s="101"/>
      <c r="D48" s="55"/>
      <c r="E48" s="55"/>
      <c r="F48" s="56"/>
      <c r="G48" s="13"/>
      <c r="H48" s="27" t="str">
        <f t="shared" si="19"/>
        <v/>
      </c>
      <c r="I48" s="28" t="str">
        <f t="shared" si="20"/>
        <v/>
      </c>
      <c r="J48" s="28" t="str">
        <f t="shared" si="21"/>
        <v/>
      </c>
      <c r="K48" s="28" t="str">
        <f t="shared" si="3"/>
        <v/>
      </c>
      <c r="L48" s="29" t="str">
        <f t="shared" si="4"/>
        <v/>
      </c>
      <c r="M48" s="48" t="str">
        <f t="shared" si="25"/>
        <v/>
      </c>
      <c r="N48" s="13"/>
      <c r="O48" s="44"/>
      <c r="P48" s="43"/>
      <c r="Q48" s="45"/>
      <c r="R48" s="46"/>
      <c r="S48" s="16"/>
      <c r="T48" s="33" t="str">
        <f t="shared" si="16"/>
        <v/>
      </c>
      <c r="U48" s="34" t="str">
        <f t="shared" si="17"/>
        <v/>
      </c>
      <c r="V48" s="35" t="str">
        <f t="shared" si="18"/>
        <v/>
      </c>
      <c r="W48" s="16"/>
      <c r="X48" s="7" t="str">
        <f t="shared" si="22"/>
        <v/>
      </c>
      <c r="Y48" s="6" t="str">
        <f t="shared" si="23"/>
        <v/>
      </c>
      <c r="Z48" s="8" t="str">
        <f t="shared" si="24"/>
        <v/>
      </c>
    </row>
    <row r="49" spans="1:26">
      <c r="A49" s="119" t="str">
        <f t="shared" si="10"/>
        <v xml:space="preserve"> </v>
      </c>
      <c r="B49" s="100"/>
      <c r="C49" s="101"/>
      <c r="D49" s="55"/>
      <c r="E49" s="55"/>
      <c r="F49" s="56"/>
      <c r="G49" s="13"/>
      <c r="H49" s="27" t="str">
        <f t="shared" si="19"/>
        <v/>
      </c>
      <c r="I49" s="28" t="str">
        <f t="shared" si="20"/>
        <v/>
      </c>
      <c r="J49" s="28" t="str">
        <f t="shared" si="21"/>
        <v/>
      </c>
      <c r="K49" s="28" t="str">
        <f t="shared" si="3"/>
        <v/>
      </c>
      <c r="L49" s="29" t="str">
        <f t="shared" si="4"/>
        <v/>
      </c>
      <c r="M49" s="48" t="str">
        <f t="shared" si="25"/>
        <v/>
      </c>
      <c r="N49" s="13"/>
      <c r="O49" s="44"/>
      <c r="P49" s="43"/>
      <c r="Q49" s="45"/>
      <c r="R49" s="46"/>
      <c r="S49" s="16"/>
      <c r="T49" s="33" t="str">
        <f t="shared" si="16"/>
        <v/>
      </c>
      <c r="U49" s="34" t="str">
        <f t="shared" si="17"/>
        <v/>
      </c>
      <c r="V49" s="35" t="str">
        <f t="shared" si="18"/>
        <v/>
      </c>
      <c r="W49" s="16"/>
      <c r="X49" s="7" t="str">
        <f t="shared" si="22"/>
        <v/>
      </c>
      <c r="Y49" s="6" t="str">
        <f t="shared" si="23"/>
        <v/>
      </c>
      <c r="Z49" s="8" t="str">
        <f t="shared" si="24"/>
        <v/>
      </c>
    </row>
    <row r="50" spans="1:26">
      <c r="A50" s="119" t="str">
        <f t="shared" si="10"/>
        <v xml:space="preserve"> </v>
      </c>
      <c r="B50" s="100"/>
      <c r="C50" s="101"/>
      <c r="D50" s="55"/>
      <c r="E50" s="55"/>
      <c r="F50" s="56"/>
      <c r="G50" s="13"/>
      <c r="H50" s="27" t="str">
        <f t="shared" si="19"/>
        <v/>
      </c>
      <c r="I50" s="28" t="str">
        <f t="shared" si="20"/>
        <v/>
      </c>
      <c r="J50" s="28" t="str">
        <f t="shared" si="21"/>
        <v/>
      </c>
      <c r="K50" s="28" t="str">
        <f t="shared" si="3"/>
        <v/>
      </c>
      <c r="L50" s="29" t="str">
        <f t="shared" si="4"/>
        <v/>
      </c>
      <c r="M50" s="48" t="str">
        <f t="shared" si="25"/>
        <v/>
      </c>
      <c r="N50" s="13"/>
      <c r="O50" s="44"/>
      <c r="P50" s="43"/>
      <c r="Q50" s="45"/>
      <c r="R50" s="46"/>
      <c r="S50" s="16"/>
      <c r="T50" s="33" t="str">
        <f t="shared" si="16"/>
        <v/>
      </c>
      <c r="U50" s="34" t="str">
        <f t="shared" si="17"/>
        <v/>
      </c>
      <c r="V50" s="35" t="str">
        <f t="shared" si="18"/>
        <v/>
      </c>
      <c r="W50" s="16"/>
      <c r="X50" s="7" t="str">
        <f t="shared" si="22"/>
        <v/>
      </c>
      <c r="Y50" s="6" t="str">
        <f t="shared" si="23"/>
        <v/>
      </c>
      <c r="Z50" s="8" t="str">
        <f t="shared" si="24"/>
        <v/>
      </c>
    </row>
    <row r="51" spans="1:26">
      <c r="A51" s="119" t="str">
        <f t="shared" si="10"/>
        <v xml:space="preserve"> </v>
      </c>
      <c r="B51" s="100"/>
      <c r="C51" s="101"/>
      <c r="D51" s="55"/>
      <c r="E51" s="55"/>
      <c r="F51" s="56"/>
      <c r="G51" s="13"/>
      <c r="H51" s="27" t="str">
        <f t="shared" si="19"/>
        <v/>
      </c>
      <c r="I51" s="28" t="str">
        <f t="shared" si="20"/>
        <v/>
      </c>
      <c r="J51" s="28" t="str">
        <f t="shared" si="21"/>
        <v/>
      </c>
      <c r="K51" s="28" t="str">
        <f t="shared" si="3"/>
        <v/>
      </c>
      <c r="L51" s="29" t="str">
        <f t="shared" si="4"/>
        <v/>
      </c>
      <c r="M51" s="48" t="str">
        <f t="shared" si="25"/>
        <v/>
      </c>
      <c r="N51" s="13"/>
      <c r="O51" s="44"/>
      <c r="P51" s="43"/>
      <c r="Q51" s="45"/>
      <c r="R51" s="46"/>
      <c r="S51" s="16"/>
      <c r="T51" s="33" t="str">
        <f t="shared" si="16"/>
        <v/>
      </c>
      <c r="U51" s="34" t="str">
        <f t="shared" si="17"/>
        <v/>
      </c>
      <c r="V51" s="35" t="str">
        <f t="shared" si="18"/>
        <v/>
      </c>
      <c r="W51" s="16"/>
      <c r="X51" s="7" t="str">
        <f t="shared" si="22"/>
        <v/>
      </c>
      <c r="Y51" s="6" t="str">
        <f t="shared" si="23"/>
        <v/>
      </c>
      <c r="Z51" s="8" t="str">
        <f t="shared" si="24"/>
        <v/>
      </c>
    </row>
    <row r="52" spans="1:26">
      <c r="A52" s="119" t="str">
        <f t="shared" si="10"/>
        <v xml:space="preserve"> </v>
      </c>
      <c r="B52" s="100"/>
      <c r="C52" s="101"/>
      <c r="D52" s="55"/>
      <c r="E52" s="55"/>
      <c r="F52" s="56"/>
      <c r="G52" s="13"/>
      <c r="H52" s="27" t="str">
        <f t="shared" si="19"/>
        <v/>
      </c>
      <c r="I52" s="28" t="str">
        <f t="shared" si="20"/>
        <v/>
      </c>
      <c r="J52" s="28" t="str">
        <f t="shared" si="21"/>
        <v/>
      </c>
      <c r="K52" s="28" t="str">
        <f t="shared" si="3"/>
        <v/>
      </c>
      <c r="L52" s="29" t="str">
        <f t="shared" si="4"/>
        <v/>
      </c>
      <c r="M52" s="48" t="str">
        <f t="shared" si="25"/>
        <v/>
      </c>
      <c r="N52" s="13"/>
      <c r="O52" s="44"/>
      <c r="P52" s="43"/>
      <c r="Q52" s="45"/>
      <c r="R52" s="46"/>
      <c r="S52" s="16"/>
      <c r="T52" s="33" t="str">
        <f t="shared" si="16"/>
        <v/>
      </c>
      <c r="U52" s="34" t="str">
        <f t="shared" si="17"/>
        <v/>
      </c>
      <c r="V52" s="35" t="str">
        <f t="shared" si="18"/>
        <v/>
      </c>
      <c r="W52" s="16"/>
      <c r="X52" s="7" t="str">
        <f t="shared" si="22"/>
        <v/>
      </c>
      <c r="Y52" s="6" t="str">
        <f t="shared" si="23"/>
        <v/>
      </c>
      <c r="Z52" s="8" t="str">
        <f t="shared" si="24"/>
        <v/>
      </c>
    </row>
    <row r="53" spans="1:26">
      <c r="A53" s="119" t="str">
        <f t="shared" si="10"/>
        <v xml:space="preserve"> </v>
      </c>
      <c r="B53" s="100"/>
      <c r="C53" s="101"/>
      <c r="D53" s="55"/>
      <c r="E53" s="55"/>
      <c r="F53" s="56"/>
      <c r="G53" s="13"/>
      <c r="H53" s="27" t="str">
        <f t="shared" si="19"/>
        <v/>
      </c>
      <c r="I53" s="28" t="str">
        <f t="shared" si="20"/>
        <v/>
      </c>
      <c r="J53" s="28" t="str">
        <f t="shared" si="21"/>
        <v/>
      </c>
      <c r="K53" s="28" t="str">
        <f t="shared" si="3"/>
        <v/>
      </c>
      <c r="L53" s="29" t="str">
        <f t="shared" si="4"/>
        <v/>
      </c>
      <c r="M53" s="48" t="str">
        <f t="shared" si="25"/>
        <v/>
      </c>
      <c r="N53" s="13"/>
      <c r="O53" s="44"/>
      <c r="P53" s="43"/>
      <c r="Q53" s="45"/>
      <c r="R53" s="46"/>
      <c r="S53" s="16"/>
      <c r="T53" s="33" t="str">
        <f t="shared" si="16"/>
        <v/>
      </c>
      <c r="U53" s="34" t="str">
        <f t="shared" si="17"/>
        <v/>
      </c>
      <c r="V53" s="35" t="str">
        <f t="shared" si="18"/>
        <v/>
      </c>
      <c r="W53" s="16"/>
      <c r="X53" s="7" t="str">
        <f t="shared" si="22"/>
        <v/>
      </c>
      <c r="Y53" s="6" t="str">
        <f t="shared" si="23"/>
        <v/>
      </c>
      <c r="Z53" s="8" t="str">
        <f t="shared" si="24"/>
        <v/>
      </c>
    </row>
    <row r="54" spans="1:26">
      <c r="A54" s="119" t="str">
        <f t="shared" si="10"/>
        <v xml:space="preserve"> </v>
      </c>
      <c r="B54" s="100"/>
      <c r="C54" s="101"/>
      <c r="D54" s="55"/>
      <c r="E54" s="55"/>
      <c r="F54" s="56"/>
      <c r="G54" s="13"/>
      <c r="H54" s="27" t="str">
        <f t="shared" si="19"/>
        <v/>
      </c>
      <c r="I54" s="28" t="str">
        <f t="shared" si="20"/>
        <v/>
      </c>
      <c r="J54" s="28" t="str">
        <f t="shared" si="21"/>
        <v/>
      </c>
      <c r="K54" s="28" t="str">
        <f t="shared" si="3"/>
        <v/>
      </c>
      <c r="L54" s="29" t="str">
        <f t="shared" si="4"/>
        <v/>
      </c>
      <c r="M54" s="48" t="str">
        <f t="shared" si="25"/>
        <v/>
      </c>
      <c r="N54" s="13"/>
      <c r="O54" s="44"/>
      <c r="P54" s="43"/>
      <c r="Q54" s="45"/>
      <c r="R54" s="46"/>
      <c r="S54" s="16"/>
      <c r="T54" s="33" t="str">
        <f t="shared" si="16"/>
        <v/>
      </c>
      <c r="U54" s="34" t="str">
        <f t="shared" si="17"/>
        <v/>
      </c>
      <c r="V54" s="35" t="str">
        <f t="shared" si="18"/>
        <v/>
      </c>
      <c r="W54" s="16"/>
      <c r="X54" s="7" t="str">
        <f t="shared" si="22"/>
        <v/>
      </c>
      <c r="Y54" s="6" t="str">
        <f t="shared" si="23"/>
        <v/>
      </c>
      <c r="Z54" s="8" t="str">
        <f t="shared" si="24"/>
        <v/>
      </c>
    </row>
    <row r="55" spans="1:26">
      <c r="A55" s="119" t="str">
        <f t="shared" si="10"/>
        <v xml:space="preserve"> </v>
      </c>
      <c r="B55" s="100"/>
      <c r="C55" s="101"/>
      <c r="D55" s="55"/>
      <c r="E55" s="55"/>
      <c r="F55" s="56"/>
      <c r="G55" s="13"/>
      <c r="H55" s="27" t="str">
        <f t="shared" si="19"/>
        <v/>
      </c>
      <c r="I55" s="28" t="str">
        <f t="shared" si="20"/>
        <v/>
      </c>
      <c r="J55" s="28" t="str">
        <f t="shared" si="21"/>
        <v/>
      </c>
      <c r="K55" s="28" t="str">
        <f t="shared" si="3"/>
        <v/>
      </c>
      <c r="L55" s="29" t="str">
        <f t="shared" si="4"/>
        <v/>
      </c>
      <c r="M55" s="48" t="str">
        <f t="shared" si="25"/>
        <v/>
      </c>
      <c r="N55" s="13"/>
      <c r="O55" s="44"/>
      <c r="P55" s="43"/>
      <c r="Q55" s="45"/>
      <c r="R55" s="46"/>
      <c r="S55" s="16"/>
      <c r="T55" s="33" t="str">
        <f t="shared" si="16"/>
        <v/>
      </c>
      <c r="U55" s="34" t="str">
        <f t="shared" si="17"/>
        <v/>
      </c>
      <c r="V55" s="35" t="str">
        <f t="shared" si="18"/>
        <v/>
      </c>
      <c r="W55" s="16"/>
      <c r="X55" s="7" t="str">
        <f t="shared" si="22"/>
        <v/>
      </c>
      <c r="Y55" s="6" t="str">
        <f t="shared" si="23"/>
        <v/>
      </c>
      <c r="Z55" s="8" t="str">
        <f t="shared" si="24"/>
        <v/>
      </c>
    </row>
    <row r="56" spans="1:26">
      <c r="A56" s="119" t="str">
        <f t="shared" si="10"/>
        <v xml:space="preserve"> </v>
      </c>
      <c r="B56" s="100"/>
      <c r="C56" s="101"/>
      <c r="D56" s="102"/>
      <c r="E56" s="102"/>
      <c r="F56" s="103"/>
      <c r="G56" s="13"/>
      <c r="H56" s="27" t="str">
        <f t="shared" si="19"/>
        <v/>
      </c>
      <c r="I56" s="28" t="str">
        <f t="shared" si="20"/>
        <v/>
      </c>
      <c r="J56" s="28" t="str">
        <f t="shared" si="21"/>
        <v/>
      </c>
      <c r="K56" s="28" t="str">
        <f>IF(H56="","",AVERAGE(H56,I56))</f>
        <v/>
      </c>
      <c r="L56" s="29" t="str">
        <f>IF(K56="","",AVERAGE(J56,K56))</f>
        <v/>
      </c>
      <c r="M56" s="48" t="str">
        <f t="shared" si="25"/>
        <v/>
      </c>
      <c r="N56" s="13"/>
      <c r="O56" s="108"/>
      <c r="P56" s="109"/>
      <c r="Q56" s="109"/>
      <c r="R56" s="110"/>
      <c r="S56" s="16"/>
      <c r="T56" s="33" t="str">
        <f t="shared" ref="T56:T69" si="26">IF(M56="", "", VLOOKUP(M56,KS2Table,3,TRUE))</f>
        <v/>
      </c>
      <c r="U56" s="34" t="str">
        <f t="shared" ref="U56:U69" si="27">IF(M56="", "", VLOOKUP(M56,KS2Table,4,TRUE))</f>
        <v/>
      </c>
      <c r="V56" s="35" t="str">
        <f t="shared" ref="V56:V69" si="28">IF(M56="", "", VLOOKUP(M56,KS2Table,5,TRUE))</f>
        <v/>
      </c>
      <c r="W56" s="16"/>
      <c r="X56" s="7" t="str">
        <f t="shared" si="22"/>
        <v/>
      </c>
      <c r="Y56" s="6" t="str">
        <f t="shared" si="23"/>
        <v/>
      </c>
      <c r="Z56" s="8" t="str">
        <f t="shared" si="24"/>
        <v/>
      </c>
    </row>
    <row r="57" spans="1:26">
      <c r="A57" s="119" t="str">
        <f t="shared" si="10"/>
        <v xml:space="preserve"> </v>
      </c>
      <c r="B57" s="100"/>
      <c r="C57" s="101"/>
      <c r="D57" s="102"/>
      <c r="E57" s="102"/>
      <c r="F57" s="103"/>
      <c r="G57" s="13"/>
      <c r="H57" s="27" t="str">
        <f t="shared" si="19"/>
        <v/>
      </c>
      <c r="I57" s="28" t="str">
        <f t="shared" si="20"/>
        <v/>
      </c>
      <c r="J57" s="28" t="str">
        <f t="shared" si="21"/>
        <v/>
      </c>
      <c r="K57" s="28" t="str">
        <f t="shared" ref="K57:K69" si="29">IF(H57="","",AVERAGE(H57,I57))</f>
        <v/>
      </c>
      <c r="L57" s="29" t="str">
        <f t="shared" ref="L57:L69" si="30">IF(K57="","",AVERAGE(J57,K57))</f>
        <v/>
      </c>
      <c r="M57" s="48" t="str">
        <f t="shared" si="25"/>
        <v/>
      </c>
      <c r="N57" s="13"/>
      <c r="O57" s="108"/>
      <c r="P57" s="109"/>
      <c r="Q57" s="109"/>
      <c r="R57" s="110"/>
      <c r="S57" s="16"/>
      <c r="T57" s="33" t="str">
        <f t="shared" si="26"/>
        <v/>
      </c>
      <c r="U57" s="34" t="str">
        <f t="shared" si="27"/>
        <v/>
      </c>
      <c r="V57" s="35" t="str">
        <f t="shared" si="28"/>
        <v/>
      </c>
      <c r="W57" s="16"/>
      <c r="X57" s="7" t="str">
        <f t="shared" si="22"/>
        <v/>
      </c>
      <c r="Y57" s="6" t="str">
        <f t="shared" si="23"/>
        <v/>
      </c>
      <c r="Z57" s="8" t="str">
        <f t="shared" si="24"/>
        <v/>
      </c>
    </row>
    <row r="58" spans="1:26">
      <c r="A58" s="119" t="str">
        <f t="shared" si="10"/>
        <v xml:space="preserve"> </v>
      </c>
      <c r="B58" s="100"/>
      <c r="C58" s="101"/>
      <c r="D58" s="102"/>
      <c r="E58" s="102"/>
      <c r="F58" s="103"/>
      <c r="G58" s="13"/>
      <c r="H58" s="27" t="str">
        <f t="shared" si="19"/>
        <v/>
      </c>
      <c r="I58" s="28" t="str">
        <f t="shared" si="20"/>
        <v/>
      </c>
      <c r="J58" s="28" t="str">
        <f t="shared" si="21"/>
        <v/>
      </c>
      <c r="K58" s="28" t="str">
        <f t="shared" si="29"/>
        <v/>
      </c>
      <c r="L58" s="29" t="str">
        <f t="shared" si="30"/>
        <v/>
      </c>
      <c r="M58" s="48" t="str">
        <f t="shared" si="25"/>
        <v/>
      </c>
      <c r="N58" s="13"/>
      <c r="O58" s="108"/>
      <c r="P58" s="109"/>
      <c r="Q58" s="109"/>
      <c r="R58" s="110"/>
      <c r="S58" s="16"/>
      <c r="T58" s="33" t="str">
        <f t="shared" si="26"/>
        <v/>
      </c>
      <c r="U58" s="34" t="str">
        <f t="shared" si="27"/>
        <v/>
      </c>
      <c r="V58" s="35" t="str">
        <f t="shared" si="28"/>
        <v/>
      </c>
      <c r="W58" s="16"/>
      <c r="X58" s="7" t="str">
        <f t="shared" si="22"/>
        <v/>
      </c>
      <c r="Y58" s="6" t="str">
        <f t="shared" si="23"/>
        <v/>
      </c>
      <c r="Z58" s="8" t="str">
        <f t="shared" si="24"/>
        <v/>
      </c>
    </row>
    <row r="59" spans="1:26">
      <c r="A59" s="119" t="str">
        <f t="shared" si="10"/>
        <v xml:space="preserve"> </v>
      </c>
      <c r="B59" s="100"/>
      <c r="C59" s="101"/>
      <c r="D59" s="102"/>
      <c r="E59" s="102"/>
      <c r="F59" s="103"/>
      <c r="G59" s="13"/>
      <c r="H59" s="27" t="str">
        <f t="shared" si="19"/>
        <v/>
      </c>
      <c r="I59" s="28" t="str">
        <f t="shared" si="20"/>
        <v/>
      </c>
      <c r="J59" s="28" t="str">
        <f t="shared" si="21"/>
        <v/>
      </c>
      <c r="K59" s="28" t="str">
        <f t="shared" si="29"/>
        <v/>
      </c>
      <c r="L59" s="29" t="str">
        <f t="shared" si="30"/>
        <v/>
      </c>
      <c r="M59" s="48" t="str">
        <f t="shared" si="25"/>
        <v/>
      </c>
      <c r="N59" s="13"/>
      <c r="O59" s="108"/>
      <c r="P59" s="109"/>
      <c r="Q59" s="109"/>
      <c r="R59" s="110"/>
      <c r="S59" s="16"/>
      <c r="T59" s="33" t="str">
        <f t="shared" si="26"/>
        <v/>
      </c>
      <c r="U59" s="34" t="str">
        <f t="shared" si="27"/>
        <v/>
      </c>
      <c r="V59" s="35" t="str">
        <f t="shared" si="28"/>
        <v/>
      </c>
      <c r="W59" s="16"/>
      <c r="X59" s="7" t="str">
        <f t="shared" si="22"/>
        <v/>
      </c>
      <c r="Y59" s="6" t="str">
        <f t="shared" si="23"/>
        <v/>
      </c>
      <c r="Z59" s="8" t="str">
        <f t="shared" si="24"/>
        <v/>
      </c>
    </row>
    <row r="60" spans="1:26">
      <c r="A60" s="119" t="str">
        <f t="shared" si="10"/>
        <v xml:space="preserve"> </v>
      </c>
      <c r="B60" s="100"/>
      <c r="C60" s="101"/>
      <c r="D60" s="102"/>
      <c r="E60" s="102"/>
      <c r="F60" s="103"/>
      <c r="G60" s="13"/>
      <c r="H60" s="27" t="str">
        <f t="shared" si="19"/>
        <v/>
      </c>
      <c r="I60" s="28" t="str">
        <f t="shared" si="20"/>
        <v/>
      </c>
      <c r="J60" s="28" t="str">
        <f t="shared" si="21"/>
        <v/>
      </c>
      <c r="K60" s="28" t="str">
        <f t="shared" si="29"/>
        <v/>
      </c>
      <c r="L60" s="29" t="str">
        <f t="shared" si="30"/>
        <v/>
      </c>
      <c r="M60" s="48" t="str">
        <f t="shared" si="25"/>
        <v/>
      </c>
      <c r="N60" s="13"/>
      <c r="O60" s="108"/>
      <c r="P60" s="109"/>
      <c r="Q60" s="109"/>
      <c r="R60" s="110"/>
      <c r="S60" s="16"/>
      <c r="T60" s="33" t="str">
        <f t="shared" si="26"/>
        <v/>
      </c>
      <c r="U60" s="34" t="str">
        <f t="shared" si="27"/>
        <v/>
      </c>
      <c r="V60" s="35" t="str">
        <f t="shared" si="28"/>
        <v/>
      </c>
      <c r="W60" s="16"/>
      <c r="X60" s="7" t="str">
        <f t="shared" si="22"/>
        <v/>
      </c>
      <c r="Y60" s="6" t="str">
        <f t="shared" si="23"/>
        <v/>
      </c>
      <c r="Z60" s="8" t="str">
        <f t="shared" si="24"/>
        <v/>
      </c>
    </row>
    <row r="61" spans="1:26">
      <c r="A61" s="119" t="str">
        <f t="shared" si="10"/>
        <v xml:space="preserve"> </v>
      </c>
      <c r="B61" s="100"/>
      <c r="C61" s="101"/>
      <c r="D61" s="102"/>
      <c r="E61" s="102"/>
      <c r="F61" s="103"/>
      <c r="G61" s="13"/>
      <c r="H61" s="27" t="str">
        <f t="shared" si="19"/>
        <v/>
      </c>
      <c r="I61" s="28" t="str">
        <f t="shared" si="20"/>
        <v/>
      </c>
      <c r="J61" s="28" t="str">
        <f t="shared" si="21"/>
        <v/>
      </c>
      <c r="K61" s="28" t="str">
        <f t="shared" si="29"/>
        <v/>
      </c>
      <c r="L61" s="29" t="str">
        <f t="shared" si="30"/>
        <v/>
      </c>
      <c r="M61" s="48" t="str">
        <f t="shared" si="25"/>
        <v/>
      </c>
      <c r="N61" s="13"/>
      <c r="O61" s="108"/>
      <c r="P61" s="109"/>
      <c r="Q61" s="109"/>
      <c r="R61" s="110"/>
      <c r="S61" s="16"/>
      <c r="T61" s="33" t="str">
        <f t="shared" si="26"/>
        <v/>
      </c>
      <c r="U61" s="34" t="str">
        <f t="shared" si="27"/>
        <v/>
      </c>
      <c r="V61" s="35" t="str">
        <f t="shared" si="28"/>
        <v/>
      </c>
      <c r="W61" s="16"/>
      <c r="X61" s="7" t="str">
        <f t="shared" si="22"/>
        <v/>
      </c>
      <c r="Y61" s="6" t="str">
        <f t="shared" si="23"/>
        <v/>
      </c>
      <c r="Z61" s="8" t="str">
        <f t="shared" si="24"/>
        <v/>
      </c>
    </row>
    <row r="62" spans="1:26">
      <c r="A62" s="119" t="str">
        <f t="shared" si="10"/>
        <v xml:space="preserve"> </v>
      </c>
      <c r="B62" s="100"/>
      <c r="C62" s="101"/>
      <c r="D62" s="102"/>
      <c r="E62" s="102"/>
      <c r="F62" s="103"/>
      <c r="G62" s="13"/>
      <c r="H62" s="27" t="str">
        <f t="shared" si="19"/>
        <v/>
      </c>
      <c r="I62" s="28" t="str">
        <f t="shared" si="20"/>
        <v/>
      </c>
      <c r="J62" s="28" t="str">
        <f t="shared" si="21"/>
        <v/>
      </c>
      <c r="K62" s="28" t="str">
        <f t="shared" si="29"/>
        <v/>
      </c>
      <c r="L62" s="29" t="str">
        <f t="shared" si="30"/>
        <v/>
      </c>
      <c r="M62" s="48" t="str">
        <f t="shared" si="25"/>
        <v/>
      </c>
      <c r="N62" s="13"/>
      <c r="O62" s="108"/>
      <c r="P62" s="109"/>
      <c r="Q62" s="109"/>
      <c r="R62" s="110"/>
      <c r="S62" s="16"/>
      <c r="T62" s="33" t="str">
        <f t="shared" si="26"/>
        <v/>
      </c>
      <c r="U62" s="34" t="str">
        <f t="shared" si="27"/>
        <v/>
      </c>
      <c r="V62" s="35" t="str">
        <f t="shared" si="28"/>
        <v/>
      </c>
      <c r="W62" s="16"/>
      <c r="X62" s="7" t="str">
        <f t="shared" si="22"/>
        <v/>
      </c>
      <c r="Y62" s="6" t="str">
        <f t="shared" si="23"/>
        <v/>
      </c>
      <c r="Z62" s="8" t="str">
        <f t="shared" si="24"/>
        <v/>
      </c>
    </row>
    <row r="63" spans="1:26">
      <c r="A63" s="119" t="str">
        <f t="shared" si="10"/>
        <v xml:space="preserve"> </v>
      </c>
      <c r="B63" s="100"/>
      <c r="C63" s="101"/>
      <c r="D63" s="102"/>
      <c r="E63" s="102"/>
      <c r="F63" s="103"/>
      <c r="G63" s="13"/>
      <c r="H63" s="27" t="str">
        <f t="shared" si="19"/>
        <v/>
      </c>
      <c r="I63" s="28" t="str">
        <f t="shared" si="20"/>
        <v/>
      </c>
      <c r="J63" s="28" t="str">
        <f t="shared" si="21"/>
        <v/>
      </c>
      <c r="K63" s="28" t="str">
        <f t="shared" si="29"/>
        <v/>
      </c>
      <c r="L63" s="29" t="str">
        <f t="shared" si="30"/>
        <v/>
      </c>
      <c r="M63" s="48" t="str">
        <f t="shared" si="25"/>
        <v/>
      </c>
      <c r="N63" s="13"/>
      <c r="O63" s="108"/>
      <c r="P63" s="109"/>
      <c r="Q63" s="109"/>
      <c r="R63" s="110"/>
      <c r="S63" s="16"/>
      <c r="T63" s="33" t="str">
        <f t="shared" si="26"/>
        <v/>
      </c>
      <c r="U63" s="34" t="str">
        <f t="shared" si="27"/>
        <v/>
      </c>
      <c r="V63" s="35" t="str">
        <f t="shared" si="28"/>
        <v/>
      </c>
      <c r="W63" s="16"/>
      <c r="X63" s="7" t="str">
        <f t="shared" si="22"/>
        <v/>
      </c>
      <c r="Y63" s="6" t="str">
        <f t="shared" si="23"/>
        <v/>
      </c>
      <c r="Z63" s="8" t="str">
        <f t="shared" si="24"/>
        <v/>
      </c>
    </row>
    <row r="64" spans="1:26">
      <c r="A64" s="119" t="str">
        <f t="shared" si="10"/>
        <v xml:space="preserve"> </v>
      </c>
      <c r="B64" s="100"/>
      <c r="C64" s="101"/>
      <c r="D64" s="102"/>
      <c r="E64" s="102"/>
      <c r="F64" s="103"/>
      <c r="G64" s="13"/>
      <c r="H64" s="27" t="str">
        <f t="shared" si="19"/>
        <v/>
      </c>
      <c r="I64" s="28" t="str">
        <f t="shared" si="20"/>
        <v/>
      </c>
      <c r="J64" s="28" t="str">
        <f t="shared" si="21"/>
        <v/>
      </c>
      <c r="K64" s="28" t="str">
        <f t="shared" si="29"/>
        <v/>
      </c>
      <c r="L64" s="29" t="str">
        <f t="shared" si="30"/>
        <v/>
      </c>
      <c r="M64" s="48" t="str">
        <f t="shared" si="25"/>
        <v/>
      </c>
      <c r="N64" s="13"/>
      <c r="O64" s="108"/>
      <c r="P64" s="109"/>
      <c r="Q64" s="109"/>
      <c r="R64" s="110"/>
      <c r="S64" s="16"/>
      <c r="T64" s="33" t="str">
        <f t="shared" si="26"/>
        <v/>
      </c>
      <c r="U64" s="34" t="str">
        <f t="shared" si="27"/>
        <v/>
      </c>
      <c r="V64" s="35" t="str">
        <f t="shared" si="28"/>
        <v/>
      </c>
      <c r="W64" s="16"/>
      <c r="X64" s="7" t="str">
        <f t="shared" si="22"/>
        <v/>
      </c>
      <c r="Y64" s="6" t="str">
        <f t="shared" si="23"/>
        <v/>
      </c>
      <c r="Z64" s="8" t="str">
        <f t="shared" si="24"/>
        <v/>
      </c>
    </row>
    <row r="65" spans="1:26">
      <c r="A65" s="119" t="str">
        <f t="shared" si="10"/>
        <v xml:space="preserve"> </v>
      </c>
      <c r="B65" s="100"/>
      <c r="C65" s="101"/>
      <c r="D65" s="102"/>
      <c r="E65" s="102"/>
      <c r="F65" s="103"/>
      <c r="G65" s="13"/>
      <c r="H65" s="27" t="str">
        <f t="shared" si="19"/>
        <v/>
      </c>
      <c r="I65" s="28" t="str">
        <f t="shared" si="20"/>
        <v/>
      </c>
      <c r="J65" s="28" t="str">
        <f t="shared" si="21"/>
        <v/>
      </c>
      <c r="K65" s="28" t="str">
        <f t="shared" si="29"/>
        <v/>
      </c>
      <c r="L65" s="29" t="str">
        <f t="shared" si="30"/>
        <v/>
      </c>
      <c r="M65" s="48" t="str">
        <f t="shared" si="25"/>
        <v/>
      </c>
      <c r="N65" s="13"/>
      <c r="O65" s="108"/>
      <c r="P65" s="109"/>
      <c r="Q65" s="109"/>
      <c r="R65" s="110"/>
      <c r="S65" s="16"/>
      <c r="T65" s="33" t="str">
        <f t="shared" si="26"/>
        <v/>
      </c>
      <c r="U65" s="34" t="str">
        <f t="shared" si="27"/>
        <v/>
      </c>
      <c r="V65" s="35" t="str">
        <f t="shared" si="28"/>
        <v/>
      </c>
      <c r="W65" s="16"/>
      <c r="X65" s="7" t="str">
        <f t="shared" si="22"/>
        <v/>
      </c>
      <c r="Y65" s="6" t="str">
        <f t="shared" si="23"/>
        <v/>
      </c>
      <c r="Z65" s="8" t="str">
        <f t="shared" si="24"/>
        <v/>
      </c>
    </row>
    <row r="66" spans="1:26">
      <c r="A66" s="119" t="str">
        <f t="shared" si="10"/>
        <v xml:space="preserve"> </v>
      </c>
      <c r="B66" s="100"/>
      <c r="C66" s="101"/>
      <c r="D66" s="102"/>
      <c r="E66" s="102"/>
      <c r="F66" s="103"/>
      <c r="G66" s="13"/>
      <c r="H66" s="27" t="str">
        <f t="shared" si="19"/>
        <v/>
      </c>
      <c r="I66" s="28" t="str">
        <f t="shared" si="20"/>
        <v/>
      </c>
      <c r="J66" s="28" t="str">
        <f t="shared" si="21"/>
        <v/>
      </c>
      <c r="K66" s="28" t="str">
        <f t="shared" si="29"/>
        <v/>
      </c>
      <c r="L66" s="29" t="str">
        <f t="shared" si="30"/>
        <v/>
      </c>
      <c r="M66" s="48" t="str">
        <f t="shared" si="25"/>
        <v/>
      </c>
      <c r="N66" s="13"/>
      <c r="O66" s="108"/>
      <c r="P66" s="109"/>
      <c r="Q66" s="109"/>
      <c r="R66" s="110"/>
      <c r="S66" s="16"/>
      <c r="T66" s="33" t="str">
        <f t="shared" si="26"/>
        <v/>
      </c>
      <c r="U66" s="34" t="str">
        <f t="shared" si="27"/>
        <v/>
      </c>
      <c r="V66" s="35" t="str">
        <f t="shared" si="28"/>
        <v/>
      </c>
      <c r="W66" s="16"/>
      <c r="X66" s="7" t="str">
        <f t="shared" si="22"/>
        <v/>
      </c>
      <c r="Y66" s="6" t="str">
        <f t="shared" si="23"/>
        <v/>
      </c>
      <c r="Z66" s="8" t="str">
        <f t="shared" si="24"/>
        <v/>
      </c>
    </row>
    <row r="67" spans="1:26">
      <c r="A67" s="119" t="str">
        <f t="shared" si="10"/>
        <v xml:space="preserve"> </v>
      </c>
      <c r="B67" s="100"/>
      <c r="C67" s="101"/>
      <c r="D67" s="102"/>
      <c r="E67" s="102"/>
      <c r="F67" s="103"/>
      <c r="G67" s="13"/>
      <c r="H67" s="27" t="str">
        <f t="shared" si="19"/>
        <v/>
      </c>
      <c r="I67" s="28" t="str">
        <f t="shared" si="20"/>
        <v/>
      </c>
      <c r="J67" s="28" t="str">
        <f t="shared" si="21"/>
        <v/>
      </c>
      <c r="K67" s="28" t="str">
        <f t="shared" si="29"/>
        <v/>
      </c>
      <c r="L67" s="29" t="str">
        <f t="shared" si="30"/>
        <v/>
      </c>
      <c r="M67" s="48" t="str">
        <f t="shared" si="25"/>
        <v/>
      </c>
      <c r="N67" s="13"/>
      <c r="O67" s="108"/>
      <c r="P67" s="109"/>
      <c r="Q67" s="109"/>
      <c r="R67" s="110"/>
      <c r="S67" s="16"/>
      <c r="T67" s="33" t="str">
        <f t="shared" si="26"/>
        <v/>
      </c>
      <c r="U67" s="34" t="str">
        <f t="shared" si="27"/>
        <v/>
      </c>
      <c r="V67" s="35" t="str">
        <f t="shared" si="28"/>
        <v/>
      </c>
      <c r="W67" s="16"/>
      <c r="X67" s="7" t="str">
        <f t="shared" si="22"/>
        <v/>
      </c>
      <c r="Y67" s="6" t="str">
        <f t="shared" si="23"/>
        <v/>
      </c>
      <c r="Z67" s="8" t="str">
        <f t="shared" si="24"/>
        <v/>
      </c>
    </row>
    <row r="68" spans="1:26">
      <c r="A68" s="119" t="str">
        <f t="shared" si="10"/>
        <v xml:space="preserve"> </v>
      </c>
      <c r="B68" s="100"/>
      <c r="C68" s="101"/>
      <c r="D68" s="102"/>
      <c r="E68" s="102"/>
      <c r="F68" s="103"/>
      <c r="G68" s="13"/>
      <c r="H68" s="27" t="str">
        <f t="shared" si="19"/>
        <v/>
      </c>
      <c r="I68" s="28" t="str">
        <f t="shared" si="20"/>
        <v/>
      </c>
      <c r="J68" s="28" t="str">
        <f t="shared" si="21"/>
        <v/>
      </c>
      <c r="K68" s="28" t="str">
        <f t="shared" si="29"/>
        <v/>
      </c>
      <c r="L68" s="29" t="str">
        <f t="shared" si="30"/>
        <v/>
      </c>
      <c r="M68" s="48" t="str">
        <f t="shared" si="25"/>
        <v/>
      </c>
      <c r="N68" s="13"/>
      <c r="O68" s="108"/>
      <c r="P68" s="109"/>
      <c r="Q68" s="109"/>
      <c r="R68" s="110"/>
      <c r="S68" s="16"/>
      <c r="T68" s="33" t="str">
        <f t="shared" si="26"/>
        <v/>
      </c>
      <c r="U68" s="34" t="str">
        <f t="shared" si="27"/>
        <v/>
      </c>
      <c r="V68" s="35" t="str">
        <f t="shared" si="28"/>
        <v/>
      </c>
      <c r="W68" s="16"/>
      <c r="X68" s="7" t="str">
        <f t="shared" si="22"/>
        <v/>
      </c>
      <c r="Y68" s="6" t="str">
        <f t="shared" si="23"/>
        <v/>
      </c>
      <c r="Z68" s="8" t="str">
        <f t="shared" si="24"/>
        <v/>
      </c>
    </row>
    <row r="69" spans="1:26" ht="15.75" thickBot="1">
      <c r="A69" s="119" t="str">
        <f t="shared" si="10"/>
        <v xml:space="preserve"> </v>
      </c>
      <c r="B69" s="104"/>
      <c r="C69" s="105"/>
      <c r="D69" s="106"/>
      <c r="E69" s="106"/>
      <c r="F69" s="107"/>
      <c r="G69" s="14"/>
      <c r="H69" s="30" t="str">
        <f t="shared" si="19"/>
        <v/>
      </c>
      <c r="I69" s="31" t="str">
        <f t="shared" si="20"/>
        <v/>
      </c>
      <c r="J69" s="31" t="str">
        <f t="shared" si="21"/>
        <v/>
      </c>
      <c r="K69" s="31" t="str">
        <f t="shared" si="29"/>
        <v/>
      </c>
      <c r="L69" s="32" t="str">
        <f t="shared" si="30"/>
        <v/>
      </c>
      <c r="M69" s="49" t="str">
        <f t="shared" si="25"/>
        <v/>
      </c>
      <c r="N69" s="14"/>
      <c r="O69" s="111"/>
      <c r="P69" s="112"/>
      <c r="Q69" s="112"/>
      <c r="R69" s="47"/>
      <c r="S69" s="17"/>
      <c r="T69" s="36" t="str">
        <f t="shared" si="26"/>
        <v/>
      </c>
      <c r="U69" s="37" t="str">
        <f t="shared" si="27"/>
        <v/>
      </c>
      <c r="V69" s="38" t="str">
        <f t="shared" si="28"/>
        <v/>
      </c>
      <c r="W69" s="17"/>
      <c r="X69" s="9" t="str">
        <f t="shared" si="22"/>
        <v/>
      </c>
      <c r="Y69" s="10" t="str">
        <f t="shared" si="23"/>
        <v/>
      </c>
      <c r="Z69" s="11" t="str">
        <f t="shared" si="24"/>
        <v/>
      </c>
    </row>
  </sheetData>
  <mergeCells count="5">
    <mergeCell ref="B1:Z1"/>
    <mergeCell ref="V4:W4"/>
    <mergeCell ref="V3:W3"/>
    <mergeCell ref="V2:W2"/>
    <mergeCell ref="N3:S4"/>
  </mergeCells>
  <conditionalFormatting sqref="O7:O21">
    <cfRule type="expression" dxfId="5" priority="6">
      <formula>X7&gt;0</formula>
    </cfRule>
    <cfRule type="expression" dxfId="4" priority="5">
      <formula>AND(X7&lt;0, X7 &gt; -3)</formula>
    </cfRule>
    <cfRule type="expression" dxfId="3" priority="4">
      <formula>X7&lt;-5</formula>
    </cfRule>
  </conditionalFormatting>
  <conditionalFormatting sqref="R7:R21">
    <cfRule type="expression" dxfId="2" priority="3">
      <formula>Z7&gt;0</formula>
    </cfRule>
    <cfRule type="expression" dxfId="1" priority="2">
      <formula>AND(Z7&gt;-3, Z7&lt;0)</formula>
    </cfRule>
    <cfRule type="expression" dxfId="0" priority="1">
      <formula>Z7&lt;-3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"/>
  <sheetViews>
    <sheetView showRowColHeaders="0" zoomScaleNormal="100" workbookViewId="0">
      <selection activeCell="G12" sqref="G12"/>
    </sheetView>
  </sheetViews>
  <sheetFormatPr defaultRowHeight="15"/>
  <cols>
    <col min="1" max="1" width="3.7109375" customWidth="1"/>
    <col min="2" max="2" width="17.140625" customWidth="1"/>
  </cols>
  <sheetData>
    <row r="2" spans="2:10" ht="15.75" thickBot="1">
      <c r="H2" s="133" t="s">
        <v>78</v>
      </c>
      <c r="I2" s="133"/>
      <c r="J2" s="133"/>
    </row>
    <row r="3" spans="2:10" ht="15.75" thickBot="1">
      <c r="G3" s="118"/>
      <c r="H3" s="20" t="s">
        <v>8</v>
      </c>
      <c r="I3" s="20" t="s">
        <v>6</v>
      </c>
      <c r="J3" s="22" t="s">
        <v>7</v>
      </c>
    </row>
    <row r="4" spans="2:10" ht="15.75" thickBot="1">
      <c r="B4" s="117" t="s">
        <v>76</v>
      </c>
      <c r="C4" s="116" t="s">
        <v>77</v>
      </c>
      <c r="D4" s="115"/>
      <c r="G4" s="42" t="s">
        <v>70</v>
      </c>
      <c r="H4" s="114">
        <f>Data!X3</f>
        <v>-5</v>
      </c>
      <c r="I4" s="114">
        <f>Data!Y3</f>
        <v>-5</v>
      </c>
      <c r="J4" s="113">
        <f>Data!Z3</f>
        <v>-7</v>
      </c>
    </row>
    <row r="5" spans="2:10" ht="15.75" thickBot="1"/>
    <row r="6" spans="2:10" ht="60">
      <c r="B6" s="19" t="s">
        <v>75</v>
      </c>
      <c r="C6" s="20" t="s">
        <v>53</v>
      </c>
      <c r="D6" s="20" t="s">
        <v>65</v>
      </c>
      <c r="E6" s="20" t="s">
        <v>57</v>
      </c>
      <c r="F6" s="20" t="s">
        <v>58</v>
      </c>
      <c r="G6" s="20" t="s">
        <v>59</v>
      </c>
      <c r="H6" s="20" t="s">
        <v>54</v>
      </c>
      <c r="I6" s="20" t="s">
        <v>56</v>
      </c>
      <c r="J6" s="22" t="s">
        <v>55</v>
      </c>
    </row>
    <row r="7" spans="2:10" ht="15.75" thickBot="1">
      <c r="B7" s="9" t="str">
        <f>C4</f>
        <v>Child A</v>
      </c>
      <c r="C7" s="114" t="e">
        <f>VLOOKUP(B7,Data!A7:Z69,12,FALSE)</f>
        <v>#N/A</v>
      </c>
      <c r="D7" s="114" t="e">
        <f>VLOOKUP(B7,Data!A7:Z69,13,FALSE)</f>
        <v>#N/A</v>
      </c>
      <c r="E7" s="114" t="e">
        <f>VLOOKUP(B7,Data!A7:Z69,15,FALSE)</f>
        <v>#N/A</v>
      </c>
      <c r="F7" s="114" t="e">
        <f>VLOOKUP(B7,Data!A7:Z69,16,FALSE)</f>
        <v>#N/A</v>
      </c>
      <c r="G7" s="114" t="e">
        <f>VLOOKUP(B7,Data!A7:Z69,17,FALSE)</f>
        <v>#N/A</v>
      </c>
      <c r="H7" s="114" t="e">
        <f>VLOOKUP(B7,Data!A7:Z69,24,FALSE)</f>
        <v>#N/A</v>
      </c>
      <c r="I7" s="114" t="e">
        <f>VLOOKUP(B7,Data!A7:Z69,25,FALSE)</f>
        <v>#N/A</v>
      </c>
      <c r="J7" s="113" t="e">
        <f>VLOOKUP(B7,Data!A7:Z69,26,FALSE)</f>
        <v>#N/A</v>
      </c>
    </row>
  </sheetData>
  <mergeCells count="1">
    <mergeCell ref="H2:J2"/>
  </mergeCells>
  <dataValidations count="1">
    <dataValidation type="list" allowBlank="1" showInputMessage="1" showErrorMessage="1" sqref="C4">
      <formula1>childrenNames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B14" sqref="B14"/>
    </sheetView>
  </sheetViews>
  <sheetFormatPr defaultRowHeight="15"/>
  <cols>
    <col min="2" max="3" width="11" customWidth="1"/>
    <col min="5" max="5" width="11" customWidth="1"/>
    <col min="11" max="11" width="20.85546875" bestFit="1" customWidth="1"/>
  </cols>
  <sheetData>
    <row r="1" spans="2:12" ht="15.75" thickBot="1">
      <c r="H1" s="1"/>
      <c r="J1" s="2"/>
      <c r="K1" s="1"/>
    </row>
    <row r="2" spans="2:12" ht="15.75" thickBot="1">
      <c r="B2" s="134" t="s">
        <v>9</v>
      </c>
      <c r="C2" s="135"/>
      <c r="D2" s="135"/>
      <c r="E2" s="135"/>
      <c r="F2" s="136"/>
      <c r="G2" s="1"/>
      <c r="H2" s="140" t="s">
        <v>73</v>
      </c>
      <c r="I2" s="141"/>
      <c r="J2" s="141"/>
      <c r="K2" s="142"/>
      <c r="L2" s="1"/>
    </row>
    <row r="3" spans="2:12" ht="15.75" thickBot="1">
      <c r="B3" s="137"/>
      <c r="C3" s="138"/>
      <c r="D3" s="138"/>
      <c r="E3" s="138"/>
      <c r="F3" s="139"/>
      <c r="G3" s="1"/>
      <c r="H3" s="83" t="s">
        <v>14</v>
      </c>
      <c r="I3" s="84" t="s">
        <v>13</v>
      </c>
      <c r="J3" s="84" t="s">
        <v>15</v>
      </c>
      <c r="K3" s="85" t="s">
        <v>16</v>
      </c>
      <c r="L3" s="1"/>
    </row>
    <row r="4" spans="2:12">
      <c r="B4" s="83" t="s">
        <v>10</v>
      </c>
      <c r="C4" s="84" t="s">
        <v>11</v>
      </c>
      <c r="D4" s="81"/>
      <c r="E4" s="83" t="s">
        <v>12</v>
      </c>
      <c r="F4" s="81"/>
      <c r="G4" s="1"/>
      <c r="H4" s="94">
        <v>0.25</v>
      </c>
      <c r="I4" s="76">
        <v>1</v>
      </c>
      <c r="J4" s="96">
        <v>2.5</v>
      </c>
      <c r="K4" s="86" t="str">
        <f t="shared" ref="K4:K24" si="0">CONCATENATE(K$3,"",I4,": &gt;= ",H4," to &lt; ",J4)</f>
        <v>Grp 1: &gt;= 0.25 to &lt; 2.5</v>
      </c>
      <c r="L4" s="1"/>
    </row>
    <row r="5" spans="2:12">
      <c r="B5" s="89" t="s">
        <v>49</v>
      </c>
      <c r="C5" s="90" t="s">
        <v>49</v>
      </c>
      <c r="D5" s="80">
        <v>9</v>
      </c>
      <c r="E5" s="89" t="s">
        <v>49</v>
      </c>
      <c r="F5" s="77">
        <v>9</v>
      </c>
      <c r="G5" s="1"/>
      <c r="H5" s="94">
        <v>2.5</v>
      </c>
      <c r="I5" s="76">
        <v>2</v>
      </c>
      <c r="J5" s="96">
        <v>2.75</v>
      </c>
      <c r="K5" s="86" t="str">
        <f t="shared" si="0"/>
        <v>Grp 2: &gt;= 2.5 to &lt; 2.75</v>
      </c>
      <c r="L5" s="1"/>
    </row>
    <row r="6" spans="2:12">
      <c r="B6" s="89" t="s">
        <v>48</v>
      </c>
      <c r="C6" s="90" t="s">
        <v>48</v>
      </c>
      <c r="D6" s="80">
        <v>13</v>
      </c>
      <c r="E6" s="89" t="s">
        <v>48</v>
      </c>
      <c r="F6" s="77">
        <v>13</v>
      </c>
      <c r="G6" s="3"/>
      <c r="H6" s="94">
        <v>2.75</v>
      </c>
      <c r="I6" s="76">
        <v>3</v>
      </c>
      <c r="J6" s="96">
        <v>3</v>
      </c>
      <c r="K6" s="86" t="str">
        <f t="shared" si="0"/>
        <v>Grp 3: &gt;= 2.75 to &lt; 3</v>
      </c>
      <c r="L6" s="1"/>
    </row>
    <row r="7" spans="2:12">
      <c r="B7" s="89" t="s">
        <v>47</v>
      </c>
      <c r="C7" s="90" t="s">
        <v>47</v>
      </c>
      <c r="D7" s="80">
        <v>15</v>
      </c>
      <c r="E7" s="89" t="s">
        <v>47</v>
      </c>
      <c r="F7" s="77">
        <v>15</v>
      </c>
      <c r="G7" s="3"/>
      <c r="H7" s="94">
        <v>3</v>
      </c>
      <c r="I7" s="76">
        <v>4</v>
      </c>
      <c r="J7" s="96">
        <v>6</v>
      </c>
      <c r="K7" s="86" t="str">
        <f t="shared" si="0"/>
        <v>Grp 4: &gt;= 3 to &lt; 6</v>
      </c>
      <c r="L7" s="1"/>
    </row>
    <row r="8" spans="2:12">
      <c r="B8" s="89" t="s">
        <v>46</v>
      </c>
      <c r="C8" s="90" t="s">
        <v>46</v>
      </c>
      <c r="D8" s="80">
        <v>17</v>
      </c>
      <c r="E8" s="89" t="s">
        <v>46</v>
      </c>
      <c r="F8" s="77">
        <v>17</v>
      </c>
      <c r="G8" s="3"/>
      <c r="H8" s="94">
        <v>6</v>
      </c>
      <c r="I8" s="76">
        <v>5</v>
      </c>
      <c r="J8" s="96">
        <v>9</v>
      </c>
      <c r="K8" s="86" t="str">
        <f t="shared" si="0"/>
        <v>Grp 5: &gt;= 6 to &lt; 9</v>
      </c>
      <c r="L8" s="1"/>
    </row>
    <row r="9" spans="2:12">
      <c r="B9" s="89" t="s">
        <v>50</v>
      </c>
      <c r="C9" s="90" t="s">
        <v>50</v>
      </c>
      <c r="D9" s="80">
        <v>21</v>
      </c>
      <c r="E9" s="89" t="s">
        <v>50</v>
      </c>
      <c r="F9" s="77">
        <v>21</v>
      </c>
      <c r="G9" s="3"/>
      <c r="H9" s="94">
        <v>9</v>
      </c>
      <c r="I9" s="76">
        <v>6</v>
      </c>
      <c r="J9" s="96">
        <v>10</v>
      </c>
      <c r="K9" s="86" t="str">
        <f t="shared" si="0"/>
        <v>Grp 6: &gt;= 9 to &lt; 10</v>
      </c>
      <c r="L9" s="1"/>
    </row>
    <row r="10" spans="2:12">
      <c r="B10" s="89" t="s">
        <v>51</v>
      </c>
      <c r="C10" s="90" t="s">
        <v>51</v>
      </c>
      <c r="D10" s="80">
        <v>27</v>
      </c>
      <c r="E10" s="89" t="s">
        <v>51</v>
      </c>
      <c r="F10" s="77">
        <v>27</v>
      </c>
      <c r="G10" s="3"/>
      <c r="H10" s="94">
        <v>10</v>
      </c>
      <c r="I10" s="76">
        <v>7</v>
      </c>
      <c r="J10" s="96">
        <v>12</v>
      </c>
      <c r="K10" s="86" t="str">
        <f t="shared" si="0"/>
        <v>Grp 7: &gt;= 10 to &lt; 12</v>
      </c>
      <c r="L10" s="1"/>
    </row>
    <row r="11" spans="2:12" ht="15.75" thickBot="1">
      <c r="B11" s="91" t="s">
        <v>2</v>
      </c>
      <c r="C11" s="92" t="s">
        <v>2</v>
      </c>
      <c r="D11" s="82">
        <v>3</v>
      </c>
      <c r="E11" s="93" t="s">
        <v>2</v>
      </c>
      <c r="F11" s="79">
        <v>3</v>
      </c>
      <c r="G11" s="3"/>
      <c r="H11" s="94">
        <v>12</v>
      </c>
      <c r="I11" s="76">
        <v>8</v>
      </c>
      <c r="J11" s="96">
        <v>13</v>
      </c>
      <c r="K11" s="86" t="str">
        <f t="shared" si="0"/>
        <v>Grp 8: &gt;= 12 to &lt; 13</v>
      </c>
      <c r="L11" s="1"/>
    </row>
    <row r="12" spans="2:12" ht="15.75" customHeight="1">
      <c r="B12" s="1"/>
      <c r="C12" s="1"/>
      <c r="D12" s="1"/>
      <c r="E12" s="1"/>
      <c r="F12" s="3"/>
      <c r="G12" s="3"/>
      <c r="H12" s="94">
        <v>13</v>
      </c>
      <c r="I12" s="76">
        <v>9</v>
      </c>
      <c r="J12" s="96">
        <v>14</v>
      </c>
      <c r="K12" s="86" t="str">
        <f t="shared" si="0"/>
        <v>Grp 9: &gt;= 13 to &lt; 14</v>
      </c>
      <c r="L12" s="1"/>
    </row>
    <row r="13" spans="2:12">
      <c r="B13" s="5"/>
      <c r="G13" s="4"/>
      <c r="H13" s="94">
        <v>14</v>
      </c>
      <c r="I13" s="76">
        <v>10</v>
      </c>
      <c r="J13" s="96">
        <v>14.5</v>
      </c>
      <c r="K13" s="86" t="str">
        <f t="shared" si="0"/>
        <v>Grp 10: &gt;= 14 to &lt; 14.5</v>
      </c>
      <c r="L13" s="1"/>
    </row>
    <row r="14" spans="2:12">
      <c r="B14" s="5"/>
      <c r="C14" s="5"/>
      <c r="H14" s="94">
        <v>14.5</v>
      </c>
      <c r="I14" s="76">
        <v>11</v>
      </c>
      <c r="J14" s="96">
        <v>15</v>
      </c>
      <c r="K14" s="86" t="str">
        <f t="shared" si="0"/>
        <v>Grp 11: &gt;= 14.5 to &lt; 15</v>
      </c>
      <c r="L14" s="1"/>
    </row>
    <row r="15" spans="2:12">
      <c r="H15" s="94">
        <v>15</v>
      </c>
      <c r="I15" s="76">
        <v>12</v>
      </c>
      <c r="J15" s="96">
        <v>15.5</v>
      </c>
      <c r="K15" s="86" t="str">
        <f t="shared" si="0"/>
        <v>Grp 12: &gt;= 15 to &lt; 15.5</v>
      </c>
      <c r="L15" s="1"/>
    </row>
    <row r="16" spans="2:12">
      <c r="H16" s="94">
        <v>15.5</v>
      </c>
      <c r="I16" s="76">
        <v>13</v>
      </c>
      <c r="J16" s="96">
        <v>16</v>
      </c>
      <c r="K16" s="86" t="str">
        <f t="shared" si="0"/>
        <v>Grp 13: &gt;= 15.5 to &lt; 16</v>
      </c>
      <c r="L16" s="1"/>
    </row>
    <row r="17" spans="8:11">
      <c r="H17" s="94">
        <v>16</v>
      </c>
      <c r="I17" s="76">
        <v>14</v>
      </c>
      <c r="J17" s="96">
        <v>16.5</v>
      </c>
      <c r="K17" s="86" t="str">
        <f t="shared" si="0"/>
        <v>Grp 14: &gt;= 16 to &lt; 16.5</v>
      </c>
    </row>
    <row r="18" spans="8:11">
      <c r="H18" s="94">
        <v>16.5</v>
      </c>
      <c r="I18" s="76">
        <v>15</v>
      </c>
      <c r="J18" s="96">
        <v>17</v>
      </c>
      <c r="K18" s="86" t="str">
        <f t="shared" si="0"/>
        <v>Grp 15: &gt;= 16.5 to &lt; 17</v>
      </c>
    </row>
    <row r="19" spans="8:11">
      <c r="H19" s="94">
        <v>17</v>
      </c>
      <c r="I19" s="76">
        <v>16</v>
      </c>
      <c r="J19" s="96">
        <v>18</v>
      </c>
      <c r="K19" s="86" t="str">
        <f t="shared" si="0"/>
        <v>Grp 16: &gt;= 17 to &lt; 18</v>
      </c>
    </row>
    <row r="20" spans="8:11">
      <c r="H20" s="94">
        <v>18</v>
      </c>
      <c r="I20" s="76">
        <v>17</v>
      </c>
      <c r="J20" s="96">
        <v>19</v>
      </c>
      <c r="K20" s="86" t="str">
        <f t="shared" si="0"/>
        <v>Grp 17: &gt;= 18 to &lt; 19</v>
      </c>
    </row>
    <row r="21" spans="8:11">
      <c r="H21" s="94">
        <v>19</v>
      </c>
      <c r="I21" s="76">
        <v>18</v>
      </c>
      <c r="J21" s="96">
        <v>20</v>
      </c>
      <c r="K21" s="86" t="str">
        <f t="shared" si="0"/>
        <v>Grp 18: &gt;= 19 to &lt; 20</v>
      </c>
    </row>
    <row r="22" spans="8:11">
      <c r="H22" s="94">
        <v>20</v>
      </c>
      <c r="I22" s="76">
        <v>19</v>
      </c>
      <c r="J22" s="96">
        <v>21</v>
      </c>
      <c r="K22" s="86" t="str">
        <f t="shared" si="0"/>
        <v>Grp 19: &gt;= 20 to &lt; 21</v>
      </c>
    </row>
    <row r="23" spans="8:11">
      <c r="H23" s="94">
        <v>21</v>
      </c>
      <c r="I23" s="76">
        <v>20</v>
      </c>
      <c r="J23" s="96">
        <v>21.5</v>
      </c>
      <c r="K23" s="86" t="str">
        <f t="shared" si="0"/>
        <v>Grp 20: &gt;= 21 to &lt; 21.5</v>
      </c>
    </row>
    <row r="24" spans="8:11" ht="15.75" thickBot="1">
      <c r="H24" s="95">
        <v>21.5</v>
      </c>
      <c r="I24" s="78">
        <v>21</v>
      </c>
      <c r="J24" s="97">
        <v>27</v>
      </c>
      <c r="K24" s="87" t="str">
        <f t="shared" si="0"/>
        <v>Grp 21: &gt;= 21.5 to &lt; 27</v>
      </c>
    </row>
  </sheetData>
  <mergeCells count="2">
    <mergeCell ref="B2:F3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zoomScale="70" zoomScaleNormal="70" workbookViewId="0">
      <selection activeCell="L16" sqref="L16"/>
    </sheetView>
  </sheetViews>
  <sheetFormatPr defaultRowHeight="20.25" customHeight="1"/>
  <cols>
    <col min="2" max="6" width="16.42578125" customWidth="1"/>
    <col min="10" max="10" width="13.7109375" customWidth="1"/>
  </cols>
  <sheetData>
    <row r="1" spans="2:10" ht="20.25" customHeight="1" thickBot="1"/>
    <row r="2" spans="2:10" ht="45" customHeight="1">
      <c r="B2" s="66" t="s">
        <v>17</v>
      </c>
      <c r="C2" s="67" t="s">
        <v>18</v>
      </c>
      <c r="D2" s="70" t="s">
        <v>19</v>
      </c>
      <c r="E2" s="71" t="s">
        <v>20</v>
      </c>
      <c r="F2" s="67" t="s">
        <v>21</v>
      </c>
      <c r="I2" s="143" t="s">
        <v>66</v>
      </c>
      <c r="J2" s="144"/>
    </row>
    <row r="3" spans="2:10" ht="20.25" customHeight="1">
      <c r="B3" s="68">
        <v>1</v>
      </c>
      <c r="C3" s="72" t="s">
        <v>22</v>
      </c>
      <c r="D3" s="63">
        <v>77.48</v>
      </c>
      <c r="E3" s="57">
        <v>77.39</v>
      </c>
      <c r="F3" s="59">
        <v>78.23</v>
      </c>
      <c r="I3" s="74" t="s">
        <v>64</v>
      </c>
      <c r="J3" s="8">
        <v>0</v>
      </c>
    </row>
    <row r="4" spans="2:10" ht="20.25" customHeight="1">
      <c r="B4" s="68">
        <v>2</v>
      </c>
      <c r="C4" s="72" t="s">
        <v>23</v>
      </c>
      <c r="D4" s="64">
        <v>80.790000000000006</v>
      </c>
      <c r="E4" s="58">
        <v>80.11</v>
      </c>
      <c r="F4" s="60">
        <v>81.53</v>
      </c>
      <c r="I4" s="74" t="s">
        <v>67</v>
      </c>
      <c r="J4" s="8">
        <v>73</v>
      </c>
    </row>
    <row r="5" spans="2:10" ht="20.25" customHeight="1">
      <c r="B5" s="68">
        <v>3</v>
      </c>
      <c r="C5" s="72" t="s">
        <v>24</v>
      </c>
      <c r="D5" s="64">
        <v>82.92</v>
      </c>
      <c r="E5" s="58">
        <v>82.05</v>
      </c>
      <c r="F5" s="60">
        <v>84.14</v>
      </c>
      <c r="I5" s="74" t="s">
        <v>68</v>
      </c>
      <c r="J5" s="8">
        <v>76</v>
      </c>
    </row>
    <row r="6" spans="2:10" ht="20.25" customHeight="1">
      <c r="B6" s="68">
        <v>4</v>
      </c>
      <c r="C6" s="72" t="s">
        <v>25</v>
      </c>
      <c r="D6" s="64">
        <v>85.58</v>
      </c>
      <c r="E6" s="58">
        <v>84.01</v>
      </c>
      <c r="F6" s="60">
        <v>87.5</v>
      </c>
      <c r="I6" s="74" t="s">
        <v>61</v>
      </c>
      <c r="J6" s="8">
        <v>79</v>
      </c>
    </row>
    <row r="7" spans="2:10" ht="20.25" customHeight="1">
      <c r="B7" s="68">
        <v>5</v>
      </c>
      <c r="C7" s="72" t="s">
        <v>26</v>
      </c>
      <c r="D7" s="64">
        <v>87.87</v>
      </c>
      <c r="E7" s="58">
        <v>85.94</v>
      </c>
      <c r="F7" s="60">
        <v>90.05</v>
      </c>
      <c r="I7" s="74" t="s">
        <v>63</v>
      </c>
      <c r="J7" s="8">
        <v>91</v>
      </c>
    </row>
    <row r="8" spans="2:10" ht="20.25" customHeight="1">
      <c r="B8" s="68">
        <v>6</v>
      </c>
      <c r="C8" s="72" t="s">
        <v>27</v>
      </c>
      <c r="D8" s="64">
        <v>90.76</v>
      </c>
      <c r="E8" s="58">
        <v>89.14</v>
      </c>
      <c r="F8" s="60">
        <v>92.11</v>
      </c>
      <c r="I8" s="74" t="s">
        <v>60</v>
      </c>
      <c r="J8" s="8">
        <v>103</v>
      </c>
    </row>
    <row r="9" spans="2:10" ht="20.25" customHeight="1" thickBot="1">
      <c r="B9" s="68">
        <v>7</v>
      </c>
      <c r="C9" s="72" t="s">
        <v>28</v>
      </c>
      <c r="D9" s="64">
        <v>93.96</v>
      </c>
      <c r="E9" s="58">
        <v>92.6</v>
      </c>
      <c r="F9" s="60">
        <v>95.55</v>
      </c>
      <c r="I9" s="75" t="s">
        <v>62</v>
      </c>
      <c r="J9" s="11">
        <v>113</v>
      </c>
    </row>
    <row r="10" spans="2:10" ht="20.25" customHeight="1">
      <c r="B10" s="68">
        <v>8</v>
      </c>
      <c r="C10" s="72" t="s">
        <v>29</v>
      </c>
      <c r="D10" s="64">
        <v>95.77</v>
      </c>
      <c r="E10" s="58">
        <v>94.21</v>
      </c>
      <c r="F10" s="60">
        <v>97.69</v>
      </c>
    </row>
    <row r="11" spans="2:10" ht="20.25" customHeight="1">
      <c r="B11" s="68">
        <v>9</v>
      </c>
      <c r="C11" s="72" t="s">
        <v>30</v>
      </c>
      <c r="D11" s="64">
        <v>97.26</v>
      </c>
      <c r="E11" s="58">
        <v>96.69</v>
      </c>
      <c r="F11" s="60">
        <v>98.33</v>
      </c>
    </row>
    <row r="12" spans="2:10" ht="20.25" customHeight="1">
      <c r="B12" s="68">
        <v>10</v>
      </c>
      <c r="C12" s="72" t="s">
        <v>31</v>
      </c>
      <c r="D12" s="64">
        <v>98.38</v>
      </c>
      <c r="E12" s="58">
        <v>98.22</v>
      </c>
      <c r="F12" s="60">
        <v>99.77</v>
      </c>
    </row>
    <row r="13" spans="2:10" ht="20.25" customHeight="1">
      <c r="B13" s="68">
        <v>11</v>
      </c>
      <c r="C13" s="72" t="s">
        <v>32</v>
      </c>
      <c r="D13" s="64">
        <v>99.77</v>
      </c>
      <c r="E13" s="58">
        <v>99.23</v>
      </c>
      <c r="F13" s="60">
        <v>100.66</v>
      </c>
    </row>
    <row r="14" spans="2:10" ht="20.25" customHeight="1">
      <c r="B14" s="68">
        <v>12</v>
      </c>
      <c r="C14" s="72" t="s">
        <v>33</v>
      </c>
      <c r="D14" s="64">
        <v>100.62</v>
      </c>
      <c r="E14" s="58">
        <v>100.75</v>
      </c>
      <c r="F14" s="60">
        <v>101.5</v>
      </c>
    </row>
    <row r="15" spans="2:10" ht="20.25" customHeight="1">
      <c r="B15" s="68">
        <v>13</v>
      </c>
      <c r="C15" s="72" t="s">
        <v>34</v>
      </c>
      <c r="D15" s="64">
        <v>102.46</v>
      </c>
      <c r="E15" s="58">
        <v>101.67</v>
      </c>
      <c r="F15" s="60">
        <v>102.14</v>
      </c>
    </row>
    <row r="16" spans="2:10" ht="20.25" customHeight="1">
      <c r="B16" s="68">
        <v>14</v>
      </c>
      <c r="C16" s="72" t="s">
        <v>35</v>
      </c>
      <c r="D16" s="64">
        <v>102.6</v>
      </c>
      <c r="E16" s="58">
        <v>102.06</v>
      </c>
      <c r="F16" s="60">
        <v>103.58</v>
      </c>
    </row>
    <row r="17" spans="2:6" ht="20.25" customHeight="1">
      <c r="B17" s="68">
        <v>15</v>
      </c>
      <c r="C17" s="72" t="s">
        <v>36</v>
      </c>
      <c r="D17" s="64">
        <v>104.13</v>
      </c>
      <c r="E17" s="58">
        <v>102.78</v>
      </c>
      <c r="F17" s="60">
        <v>104.5</v>
      </c>
    </row>
    <row r="18" spans="2:6" ht="20.25" customHeight="1">
      <c r="B18" s="68">
        <v>16</v>
      </c>
      <c r="C18" s="72" t="s">
        <v>37</v>
      </c>
      <c r="D18" s="64">
        <v>105.56</v>
      </c>
      <c r="E18" s="58">
        <v>104.1</v>
      </c>
      <c r="F18" s="60">
        <v>104.97</v>
      </c>
    </row>
    <row r="19" spans="2:6" ht="20.25" customHeight="1">
      <c r="B19" s="68">
        <v>17</v>
      </c>
      <c r="C19" s="72" t="s">
        <v>38</v>
      </c>
      <c r="D19" s="64">
        <v>106.81</v>
      </c>
      <c r="E19" s="58">
        <v>104.74</v>
      </c>
      <c r="F19" s="60">
        <v>106.33</v>
      </c>
    </row>
    <row r="20" spans="2:6" ht="20.25" customHeight="1">
      <c r="B20" s="68">
        <v>18</v>
      </c>
      <c r="C20" s="72" t="s">
        <v>39</v>
      </c>
      <c r="D20" s="64">
        <v>107.96</v>
      </c>
      <c r="E20" s="58">
        <v>105.77</v>
      </c>
      <c r="F20" s="60">
        <v>107.54</v>
      </c>
    </row>
    <row r="21" spans="2:6" ht="20.25" customHeight="1">
      <c r="B21" s="68">
        <v>19</v>
      </c>
      <c r="C21" s="72" t="s">
        <v>40</v>
      </c>
      <c r="D21" s="64">
        <v>109.04</v>
      </c>
      <c r="E21" s="58">
        <v>106.11</v>
      </c>
      <c r="F21" s="60">
        <v>109.41</v>
      </c>
    </row>
    <row r="22" spans="2:6" ht="20.25" customHeight="1">
      <c r="B22" s="68">
        <v>20</v>
      </c>
      <c r="C22" s="72" t="s">
        <v>41</v>
      </c>
      <c r="D22" s="64">
        <v>111.58</v>
      </c>
      <c r="E22" s="58">
        <v>108.68</v>
      </c>
      <c r="F22" s="60">
        <v>110.57</v>
      </c>
    </row>
    <row r="23" spans="2:6" ht="20.25" customHeight="1" thickBot="1">
      <c r="B23" s="69">
        <v>21</v>
      </c>
      <c r="C23" s="73" t="s">
        <v>42</v>
      </c>
      <c r="D23" s="65">
        <v>115.7</v>
      </c>
      <c r="E23" s="61">
        <v>110.4</v>
      </c>
      <c r="F23" s="62">
        <v>114.51</v>
      </c>
    </row>
  </sheetData>
  <mergeCells count="1">
    <mergeCell ref="I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Data</vt:lpstr>
      <vt:lpstr>Indivicual Child</vt:lpstr>
      <vt:lpstr>KS1Lookup</vt:lpstr>
      <vt:lpstr>KS2Lookup</vt:lpstr>
      <vt:lpstr>Overall Progress Chart</vt:lpstr>
      <vt:lpstr>childrenNames</vt:lpstr>
      <vt:lpstr>KS1GroupSelect</vt:lpstr>
      <vt:lpstr>KS1MTable</vt:lpstr>
      <vt:lpstr>KS1RWTable</vt:lpstr>
      <vt:lpstr>KS2Table</vt:lpstr>
      <vt:lpstr>KS2WConversion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Gatehouse (Staff)</dc:creator>
  <cp:lastModifiedBy>Richard Hearn</cp:lastModifiedBy>
  <dcterms:created xsi:type="dcterms:W3CDTF">2017-07-04T13:09:42Z</dcterms:created>
  <dcterms:modified xsi:type="dcterms:W3CDTF">2019-02-11T11:41:02Z</dcterms:modified>
</cp:coreProperties>
</file>